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6105" yWindow="1485" windowWidth="15990" windowHeight="8550" tabRatio="822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5" r:id="rId6"/>
    <sheet name="УНЦ" sheetId="107" state="hidden" r:id="rId7"/>
    <sheet name="Лист1" sheetId="108" state="hidden" r:id="rId8"/>
    <sheet name="Лист2" sheetId="109" state="hidden" r:id="rId9"/>
    <sheet name="Лист3" sheetId="110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Вид_работ" localSheetId="6">[1]Справочник!$C$2:$C$3</definedName>
    <definedName name="Вид_работ">[2]Справочник!$C$2:$C$3</definedName>
    <definedName name="ВЛ_Арх" localSheetId="6">'[1]Сборник МинЭнерго'!$A$134:$A$145</definedName>
    <definedName name="ВЛ_Арх">'[3]Сборник МинЭнерго'!$A$134:$A$145</definedName>
    <definedName name="ВЛ_Вол" localSheetId="6">'[1]Сборник МинЭнерго'!$A$146:$A$157</definedName>
    <definedName name="ВЛ_Вол">'[3]Сборник МинЭнерго'!$A$146:$A$157</definedName>
    <definedName name="ВЛ_Кар" localSheetId="6">'[1]Сборник МинЭнерго'!$A$110:$A$121</definedName>
    <definedName name="ВЛ_Кар">'[3]Сборник МинЭнерго'!$A$110:$A$121</definedName>
    <definedName name="ВЛ_Кол" localSheetId="6">'[1]Сборник МинЭнерго'!$A$158:$A$169</definedName>
    <definedName name="ВЛ_Кол">'[3]Сборник МинЭнерго'!$A$158:$A$169</definedName>
    <definedName name="ВЛ_Ком" localSheetId="6">'[1]Сборник МинЭнерго'!$A$122:$A$133</definedName>
    <definedName name="ВЛ_Ком">'[3]Сборник МинЭнерго'!$A$122:$A$133</definedName>
    <definedName name="ВЛ_Нов" localSheetId="6">'[1]Сборник МинЭнерго'!$A$170:$A$181</definedName>
    <definedName name="ВЛ_Нов">'[3]Сборник МинЭнерго'!$A$170:$A$181</definedName>
    <definedName name="ВЛ_Пск" localSheetId="6">'[1]Сборник МинЭнерго'!$A$182:$A$193</definedName>
    <definedName name="ВЛ_Пск">'[3]Сборник МинЭнерго'!$A$182:$A$193</definedName>
    <definedName name="ВО">'[4]Сборник МинЭнерго'!$A$110:$A$121</definedName>
    <definedName name="ГНБ" localSheetId="6">'[1]Сборник МинЭнерго'!$A$331:$A$332</definedName>
    <definedName name="ГНБ">'[2]Сборник МинЭнерго'!$A$331:$A$332</definedName>
    <definedName name="Год" localSheetId="6">[1]Справочник!$E$2:$E$8</definedName>
    <definedName name="Год">[2]Справочник!$E$2:$E$8</definedName>
    <definedName name="Демонтаж_ВЛ" localSheetId="6">'[1]Сборник МинЭнерго'!$A$194:$A$201</definedName>
    <definedName name="Демонтаж_ВЛ">'[2]Сборник МинЭнерго'!$A$194:$A$201</definedName>
    <definedName name="_xlnm.Print_Titles" localSheetId="0">т1!$25:$25</definedName>
    <definedName name="_xlnm.Print_Titles" localSheetId="1">т2!$29:$29</definedName>
    <definedName name="_xlnm.Print_Titles" localSheetId="2">т3!$27:$27</definedName>
    <definedName name="_xlnm.Print_Titles" localSheetId="3">т4!$28:$28</definedName>
    <definedName name="_xlnm.Print_Titles" localSheetId="4">т5!$28:$28</definedName>
    <definedName name="_xlnm.Print_Titles" localSheetId="5">т6!$19:$19</definedName>
    <definedName name="КЛ" localSheetId="6">'[1]Сборник МинЭнерго'!$A$205:$A$324</definedName>
    <definedName name="КЛ">'[2]Сборник МинЭнерго'!$A$205:$A$324</definedName>
    <definedName name="нд">'[4]Сборник МинЭнерго'!$A$146:$A$157</definedName>
    <definedName name="_xlnm.Print_Area" localSheetId="0">т1!$A$1:$P$57</definedName>
    <definedName name="_xlnm.Print_Area" localSheetId="1">т2!$A$1:$P$67</definedName>
    <definedName name="_xlnm.Print_Area" localSheetId="2">т3!$A$1:$P$43</definedName>
    <definedName name="_xlnm.Print_Area" localSheetId="3">т4!$A$1:$P$53</definedName>
    <definedName name="_xlnm.Print_Area" localSheetId="4">т5!$A$1:$P$58</definedName>
    <definedName name="_xlnm.Print_Area" localSheetId="5">т6!$A$1:$AA$56</definedName>
    <definedName name="_xlnm.Print_Area" localSheetId="6">УНЦ!$A$1:$G$116</definedName>
    <definedName name="ОПУ" localSheetId="6">'[1]Сборник МинЭнерго'!$A$62:$A$63</definedName>
    <definedName name="ОПУ">'[2]Сборник МинЭнерго'!$A$62:$A$63</definedName>
    <definedName name="П1" localSheetId="6">'[1]Сборник МинЭнерго'!$A$74:$A$78</definedName>
    <definedName name="П1">'[2]Сборник МинЭнерго'!$A$74:$A$78</definedName>
    <definedName name="ПИР_ВЛ" localSheetId="6">'[1]Сборник МинЭнерго'!$A$202:$A$204</definedName>
    <definedName name="ПИР_ВЛ">'[2]Сборник МинЭнерго'!$A$202:$A$204</definedName>
    <definedName name="ПИР_КЛ" localSheetId="6">'[1]Сборник МинЭнерго'!$A$333:$A$334</definedName>
    <definedName name="ПИР_КЛ">'[2]Сборник МинЭнерго'!$A$333:$A$334</definedName>
    <definedName name="Подготовка" localSheetId="6">'[1]Сборник МинЭнерго'!$A$325:$A$330</definedName>
    <definedName name="Подготовка">'[2]Сборник МинЭнерго'!$A$325:$A$330</definedName>
    <definedName name="Постоянная" localSheetId="6">'[1]Сборник МинЭнерго'!$A$71:$A$73</definedName>
    <definedName name="Постоянная">'[2]Сборник МинЭнерго'!$A$71:$A$73</definedName>
    <definedName name="Прочее" localSheetId="6">'[1]Сборник МинЭнерго'!$A$68:$A$70</definedName>
    <definedName name="Прочее">'[2]Сборник МинЭнерго'!$A$68:$A$70</definedName>
    <definedName name="ТП" localSheetId="6">'[1]Сборник МинЭнерго'!$A$83:$A$109</definedName>
    <definedName name="ТП">'[2]Сборник МинЭнерго'!$A$83:$A$109</definedName>
    <definedName name="Филиал" localSheetId="6">[1]Справочник!$A$2:$A$8</definedName>
    <definedName name="Филиал">[2]Справочник!$A$2:$A$8</definedName>
    <definedName name="Элементы_ПС" localSheetId="6">'[1]Сборник МинЭнерго'!$A$2:$A$53</definedName>
    <definedName name="Элементы_ПС">'[3]Сборник МинЭнерго'!$A$2:$A$53</definedName>
  </definedNames>
  <calcPr calcId="152511"/>
</workbook>
</file>

<file path=xl/calcChain.xml><?xml version="1.0" encoding="utf-8"?>
<calcChain xmlns="http://schemas.openxmlformats.org/spreadsheetml/2006/main">
  <c r="C44" i="105" l="1"/>
  <c r="I39" i="101"/>
  <c r="O40" i="101"/>
  <c r="P40" i="101" s="1"/>
  <c r="P39" i="101" s="1"/>
  <c r="N40" i="101"/>
  <c r="O44" i="101"/>
  <c r="N44" i="101"/>
  <c r="I43" i="101"/>
  <c r="O36" i="101"/>
  <c r="N36" i="101"/>
  <c r="L36" i="101"/>
  <c r="L44" i="101" s="1"/>
  <c r="I35" i="101"/>
  <c r="I29" i="101"/>
  <c r="I47" i="101" s="1"/>
  <c r="O30" i="101"/>
  <c r="P30" i="101" s="1"/>
  <c r="P29" i="101" s="1"/>
  <c r="N30" i="101"/>
  <c r="P36" i="101" l="1"/>
  <c r="P35" i="101" s="1"/>
  <c r="P47" i="101" s="1"/>
  <c r="P44" i="101"/>
  <c r="P43" i="101" s="1"/>
  <c r="D26" i="105"/>
  <c r="F26" i="105"/>
  <c r="I44" i="98" l="1"/>
  <c r="I67" i="96"/>
  <c r="D20" i="105" s="1"/>
  <c r="C9" i="105"/>
  <c r="C10" i="105"/>
  <c r="F32" i="107"/>
  <c r="D21" i="105" l="1"/>
  <c r="D22" i="105"/>
  <c r="D25" i="105" s="1"/>
  <c r="A12" i="98"/>
  <c r="J25" i="101" l="1"/>
  <c r="C25" i="101"/>
  <c r="A12" i="101"/>
  <c r="J24" i="97"/>
  <c r="C24" i="97"/>
  <c r="A12" i="97"/>
  <c r="A12" i="96"/>
  <c r="J26" i="96"/>
  <c r="C26" i="96"/>
  <c r="A12" i="91"/>
  <c r="J22" i="91"/>
  <c r="C22" i="91"/>
  <c r="C14" i="105"/>
  <c r="A111" i="107"/>
  <c r="A109" i="107"/>
  <c r="F108" i="107"/>
  <c r="A108" i="107"/>
  <c r="E105" i="107"/>
  <c r="B105" i="107"/>
  <c r="D105" i="107" s="1"/>
  <c r="E104" i="107"/>
  <c r="B104" i="107"/>
  <c r="G104" i="107" s="1"/>
  <c r="E103" i="107"/>
  <c r="B103" i="107"/>
  <c r="D103" i="107" s="1"/>
  <c r="F103" i="107" s="1"/>
  <c r="E102" i="107"/>
  <c r="B102" i="107"/>
  <c r="G102" i="107" s="1"/>
  <c r="E101" i="107"/>
  <c r="B101" i="107"/>
  <c r="D101" i="107" s="1"/>
  <c r="F101" i="107" s="1"/>
  <c r="E100" i="107"/>
  <c r="B100" i="107"/>
  <c r="D100" i="107" s="1"/>
  <c r="F100" i="107" s="1"/>
  <c r="E99" i="107"/>
  <c r="B99" i="107"/>
  <c r="D99" i="107" s="1"/>
  <c r="F99" i="107" s="1"/>
  <c r="G97" i="107"/>
  <c r="F97" i="107"/>
  <c r="C97" i="107"/>
  <c r="G96" i="107"/>
  <c r="F96" i="107"/>
  <c r="C96" i="107"/>
  <c r="G94" i="107"/>
  <c r="D94" i="107"/>
  <c r="F94" i="107" s="1"/>
  <c r="C94" i="107"/>
  <c r="G93" i="107"/>
  <c r="D93" i="107"/>
  <c r="F93" i="107" s="1"/>
  <c r="C93" i="107"/>
  <c r="E92" i="107"/>
  <c r="B92" i="107"/>
  <c r="D92" i="107" s="1"/>
  <c r="F92" i="107" s="1"/>
  <c r="E91" i="107"/>
  <c r="B91" i="107"/>
  <c r="D91" i="107" s="1"/>
  <c r="F91" i="107" s="1"/>
  <c r="E90" i="107"/>
  <c r="B90" i="107"/>
  <c r="G90" i="107" s="1"/>
  <c r="E89" i="107"/>
  <c r="B89" i="107"/>
  <c r="D89" i="107" s="1"/>
  <c r="E88" i="107"/>
  <c r="B88" i="107"/>
  <c r="G88" i="107" s="1"/>
  <c r="E87" i="107"/>
  <c r="B87" i="107"/>
  <c r="D87" i="107" s="1"/>
  <c r="E86" i="107"/>
  <c r="B86" i="107"/>
  <c r="D86" i="107" s="1"/>
  <c r="B84" i="107"/>
  <c r="C84" i="107" s="1"/>
  <c r="G82" i="107"/>
  <c r="D82" i="107"/>
  <c r="F82" i="107" s="1"/>
  <c r="C82" i="107"/>
  <c r="G81" i="107"/>
  <c r="D81" i="107"/>
  <c r="F81" i="107" s="1"/>
  <c r="C81" i="107"/>
  <c r="G80" i="107"/>
  <c r="D80" i="107"/>
  <c r="F80" i="107" s="1"/>
  <c r="C80" i="107"/>
  <c r="G79" i="107"/>
  <c r="D79" i="107"/>
  <c r="F79" i="107" s="1"/>
  <c r="C79" i="107"/>
  <c r="G78" i="107"/>
  <c r="D78" i="107"/>
  <c r="F78" i="107" s="1"/>
  <c r="C78" i="107"/>
  <c r="G77" i="107"/>
  <c r="D77" i="107"/>
  <c r="F77" i="107" s="1"/>
  <c r="C77" i="107"/>
  <c r="G76" i="107"/>
  <c r="D76" i="107"/>
  <c r="F76" i="107" s="1"/>
  <c r="C76" i="107"/>
  <c r="G72" i="107"/>
  <c r="D72" i="107"/>
  <c r="F72" i="107" s="1"/>
  <c r="C72" i="107"/>
  <c r="G71" i="107"/>
  <c r="D71" i="107"/>
  <c r="F71" i="107" s="1"/>
  <c r="C71" i="107"/>
  <c r="G70" i="107"/>
  <c r="D70" i="107"/>
  <c r="F70" i="107" s="1"/>
  <c r="C70" i="107"/>
  <c r="G69" i="107"/>
  <c r="D69" i="107"/>
  <c r="F69" i="107" s="1"/>
  <c r="C69" i="107"/>
  <c r="G68" i="107"/>
  <c r="D68" i="107"/>
  <c r="F68" i="107" s="1"/>
  <c r="C68" i="107"/>
  <c r="G67" i="107"/>
  <c r="D67" i="107"/>
  <c r="F67" i="107" s="1"/>
  <c r="C67" i="107"/>
  <c r="G66" i="107"/>
  <c r="D66" i="107"/>
  <c r="F66" i="107" s="1"/>
  <c r="C66" i="107"/>
  <c r="G62" i="107"/>
  <c r="D62" i="107"/>
  <c r="F62" i="107" s="1"/>
  <c r="C62" i="107"/>
  <c r="G61" i="107"/>
  <c r="D61" i="107"/>
  <c r="F61" i="107" s="1"/>
  <c r="C61" i="107"/>
  <c r="G59" i="107"/>
  <c r="D59" i="107"/>
  <c r="F59" i="107" s="1"/>
  <c r="C59" i="107"/>
  <c r="G58" i="107"/>
  <c r="D58" i="107"/>
  <c r="F58" i="107" s="1"/>
  <c r="C58" i="107"/>
  <c r="G56" i="107"/>
  <c r="D56" i="107"/>
  <c r="F56" i="107" s="1"/>
  <c r="C56" i="107"/>
  <c r="G55" i="107"/>
  <c r="D55" i="107"/>
  <c r="F55" i="107" s="1"/>
  <c r="C55" i="107"/>
  <c r="G54" i="107"/>
  <c r="D54" i="107"/>
  <c r="F54" i="107" s="1"/>
  <c r="C54" i="107"/>
  <c r="G53" i="107"/>
  <c r="D53" i="107"/>
  <c r="F53" i="107" s="1"/>
  <c r="C53" i="107"/>
  <c r="G52" i="107"/>
  <c r="D52" i="107"/>
  <c r="F52" i="107" s="1"/>
  <c r="C52" i="107"/>
  <c r="G51" i="107"/>
  <c r="D51" i="107"/>
  <c r="F51" i="107" s="1"/>
  <c r="C51" i="107"/>
  <c r="G50" i="107"/>
  <c r="D50" i="107"/>
  <c r="F50" i="107" s="1"/>
  <c r="C50" i="107"/>
  <c r="H48" i="107"/>
  <c r="G48" i="107"/>
  <c r="D48" i="107"/>
  <c r="F48" i="107" s="1"/>
  <c r="C48" i="107"/>
  <c r="H47" i="107"/>
  <c r="G47" i="107"/>
  <c r="D47" i="107"/>
  <c r="F47" i="107" s="1"/>
  <c r="C47" i="107"/>
  <c r="H46" i="107"/>
  <c r="G46" i="107"/>
  <c r="D46" i="107"/>
  <c r="F46" i="107" s="1"/>
  <c r="C46" i="107"/>
  <c r="H45" i="107"/>
  <c r="G45" i="107"/>
  <c r="D45" i="107"/>
  <c r="F45" i="107" s="1"/>
  <c r="C45" i="107"/>
  <c r="H44" i="107"/>
  <c r="G44" i="107"/>
  <c r="D44" i="107"/>
  <c r="F44" i="107" s="1"/>
  <c r="C44" i="107"/>
  <c r="H43" i="107"/>
  <c r="G43" i="107"/>
  <c r="D43" i="107"/>
  <c r="F43" i="107" s="1"/>
  <c r="C43" i="107"/>
  <c r="H42" i="107"/>
  <c r="G42" i="107"/>
  <c r="D42" i="107"/>
  <c r="F42" i="107" s="1"/>
  <c r="C42" i="107"/>
  <c r="G38" i="107"/>
  <c r="D38" i="107"/>
  <c r="F38" i="107" s="1"/>
  <c r="C38" i="107"/>
  <c r="G37" i="107"/>
  <c r="D37" i="107"/>
  <c r="F37" i="107" s="1"/>
  <c r="C37" i="107"/>
  <c r="G36" i="107"/>
  <c r="D36" i="107"/>
  <c r="F36" i="107" s="1"/>
  <c r="C36" i="107"/>
  <c r="G30" i="107"/>
  <c r="D30" i="107"/>
  <c r="F30" i="107" s="1"/>
  <c r="C30" i="107"/>
  <c r="G29" i="107"/>
  <c r="D29" i="107"/>
  <c r="F29" i="107" s="1"/>
  <c r="C29" i="107"/>
  <c r="G28" i="107"/>
  <c r="D28" i="107"/>
  <c r="F28" i="107" s="1"/>
  <c r="C28" i="107"/>
  <c r="G27" i="107"/>
  <c r="D27" i="107"/>
  <c r="F27" i="107" s="1"/>
  <c r="C27" i="107"/>
  <c r="G26" i="107"/>
  <c r="D26" i="107"/>
  <c r="F26" i="107" s="1"/>
  <c r="C26" i="107"/>
  <c r="G25" i="107"/>
  <c r="D25" i="107"/>
  <c r="F25" i="107" s="1"/>
  <c r="C25" i="107"/>
  <c r="G24" i="107"/>
  <c r="D24" i="107"/>
  <c r="F24" i="107" s="1"/>
  <c r="C24" i="107"/>
  <c r="H22" i="107"/>
  <c r="G22" i="107"/>
  <c r="D22" i="107"/>
  <c r="F22" i="107" s="1"/>
  <c r="C22" i="107"/>
  <c r="H21" i="107"/>
  <c r="G21" i="107"/>
  <c r="D21" i="107"/>
  <c r="F21" i="107" s="1"/>
  <c r="C21" i="107"/>
  <c r="H20" i="107"/>
  <c r="G20" i="107"/>
  <c r="D20" i="107"/>
  <c r="F20" i="107" s="1"/>
  <c r="C20" i="107"/>
  <c r="H19" i="107"/>
  <c r="G19" i="107"/>
  <c r="D19" i="107"/>
  <c r="F19" i="107" s="1"/>
  <c r="C19" i="107"/>
  <c r="H18" i="107"/>
  <c r="G18" i="107"/>
  <c r="D18" i="107"/>
  <c r="F18" i="107" s="1"/>
  <c r="C18" i="107"/>
  <c r="H17" i="107"/>
  <c r="G17" i="107"/>
  <c r="D17" i="107"/>
  <c r="F17" i="107" s="1"/>
  <c r="C17" i="107"/>
  <c r="H16" i="107"/>
  <c r="G16" i="107"/>
  <c r="D16" i="107"/>
  <c r="C16" i="107"/>
  <c r="F4" i="107"/>
  <c r="F34" i="107"/>
  <c r="F35" i="107"/>
  <c r="F33" i="107"/>
  <c r="F105" i="107" l="1"/>
  <c r="C90" i="107"/>
  <c r="F87" i="107"/>
  <c r="F89" i="107"/>
  <c r="F86" i="107"/>
  <c r="C87" i="107"/>
  <c r="C88" i="107"/>
  <c r="C89" i="107"/>
  <c r="D90" i="107"/>
  <c r="F90" i="107" s="1"/>
  <c r="G99" i="107"/>
  <c r="C101" i="107"/>
  <c r="C102" i="107"/>
  <c r="C103" i="107"/>
  <c r="D104" i="107"/>
  <c r="F104" i="107" s="1"/>
  <c r="D88" i="107"/>
  <c r="F88" i="107" s="1"/>
  <c r="D102" i="107"/>
  <c r="F102" i="107" s="1"/>
  <c r="F98" i="107" s="1"/>
  <c r="F16" i="107"/>
  <c r="F15" i="107" s="1"/>
  <c r="G87" i="107"/>
  <c r="G101" i="107"/>
  <c r="C104" i="107"/>
  <c r="F23" i="107"/>
  <c r="F57" i="107"/>
  <c r="F60" i="107"/>
  <c r="G86" i="107"/>
  <c r="C91" i="107"/>
  <c r="C92" i="107"/>
  <c r="G100" i="107"/>
  <c r="C105" i="107"/>
  <c r="G92" i="107"/>
  <c r="F41" i="107"/>
  <c r="K16" i="107"/>
  <c r="C34" i="107" s="1"/>
  <c r="C86" i="107"/>
  <c r="G89" i="107"/>
  <c r="C99" i="107"/>
  <c r="C100" i="107"/>
  <c r="G103" i="107"/>
  <c r="G91" i="107"/>
  <c r="F95" i="107"/>
  <c r="G105" i="107"/>
  <c r="F31" i="107"/>
  <c r="F49" i="107"/>
  <c r="F75" i="107"/>
  <c r="F65" i="107"/>
  <c r="F73" i="107" s="1"/>
  <c r="K15" i="107"/>
  <c r="K17" i="107"/>
  <c r="G84" i="107"/>
  <c r="K14" i="107"/>
  <c r="E32" i="107" s="1"/>
  <c r="F85" i="107" l="1"/>
  <c r="F84" i="107" s="1"/>
  <c r="F83" i="107" s="1"/>
  <c r="F63" i="107"/>
  <c r="F39" i="107"/>
  <c r="E34" i="107"/>
  <c r="E35" i="107"/>
  <c r="C35" i="107"/>
  <c r="F106" i="107"/>
  <c r="E33" i="107"/>
  <c r="C33" i="107"/>
  <c r="C32" i="107"/>
  <c r="F107" i="107" l="1"/>
  <c r="F109" i="107" s="1"/>
  <c r="F110" i="107" s="1"/>
  <c r="F111" i="107" s="1"/>
  <c r="P7" i="101" l="1"/>
  <c r="N5" i="101"/>
  <c r="P7" i="98"/>
  <c r="N5" i="98"/>
  <c r="P7" i="97"/>
  <c r="N5" i="97"/>
  <c r="P7" i="96"/>
  <c r="N5" i="96"/>
  <c r="P7" i="91"/>
  <c r="N5" i="91"/>
  <c r="F17" i="101" l="1"/>
  <c r="E15" i="101"/>
  <c r="H10" i="101"/>
  <c r="H10" i="98"/>
  <c r="H10" i="97"/>
  <c r="H10" i="96"/>
  <c r="H10" i="91"/>
  <c r="F17" i="98"/>
  <c r="E15" i="98"/>
  <c r="F17" i="97"/>
  <c r="E15" i="97"/>
  <c r="F17" i="96"/>
  <c r="E15" i="96"/>
  <c r="F17" i="91"/>
  <c r="E15" i="91"/>
  <c r="D13" i="101" l="1"/>
  <c r="D13" i="96"/>
  <c r="D13" i="91"/>
  <c r="D13" i="98"/>
  <c r="D13" i="97"/>
  <c r="C18" i="101"/>
  <c r="C18" i="96"/>
  <c r="C18" i="91"/>
  <c r="C18" i="98"/>
  <c r="C18" i="97"/>
  <c r="D14" i="98"/>
  <c r="D14" i="91"/>
  <c r="D14" i="97"/>
  <c r="D14" i="101"/>
  <c r="D14" i="96"/>
  <c r="P44" i="98"/>
  <c r="P67" i="96"/>
  <c r="F20" i="105" s="1"/>
  <c r="F21" i="105" s="1"/>
  <c r="F22" i="105" s="1"/>
  <c r="F25" i="105" l="1"/>
  <c r="F23" i="105"/>
  <c r="I44" i="105" s="1"/>
  <c r="E44" i="105" s="1"/>
</calcChain>
</file>

<file path=xl/comments1.xml><?xml version="1.0" encoding="utf-8"?>
<comments xmlns="http://schemas.openxmlformats.org/spreadsheetml/2006/main">
  <authors>
    <author>Артемов Дмитрий Владимирович</author>
  </authors>
  <commentLis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</commentList>
</comments>
</file>

<file path=xl/sharedStrings.xml><?xml version="1.0" encoding="utf-8"?>
<sst xmlns="http://schemas.openxmlformats.org/spreadsheetml/2006/main" count="1344" uniqueCount="310">
  <si>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</si>
  <si>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</si>
  <si>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</si>
  <si>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</si>
  <si>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</si>
  <si>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</si>
  <si>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</si>
  <si>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</si>
  <si>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</si>
  <si>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</si>
  <si>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</si>
  <si>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</si>
  <si>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</si>
  <si>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</si>
  <si>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</si>
  <si>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</si>
  <si>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</si>
  <si>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</si>
  <si>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</si>
  <si>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</si>
  <si>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</si>
  <si>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</si>
  <si>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</si>
  <si>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</si>
  <si>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</si>
  <si>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</si>
  <si>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</si>
  <si>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</si>
  <si>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</si>
  <si>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</si>
  <si>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</si>
  <si>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</si>
  <si>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</si>
  <si>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</si>
  <si>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</si>
  <si>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</si>
  <si>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</si>
  <si>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</si>
  <si>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</si>
  <si>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</si>
  <si>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</si>
  <si>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</si>
  <si>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</si>
  <si>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</si>
  <si>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</si>
  <si>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</si>
  <si>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</si>
  <si>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</si>
  <si>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</si>
  <si>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</si>
  <si>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</si>
  <si>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</si>
  <si>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</si>
  <si>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</si>
  <si>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</si>
  <si>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</si>
  <si>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</si>
  <si>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</si>
  <si>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</si>
  <si>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</si>
  <si>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</si>
  <si>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</si>
  <si>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</si>
  <si>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</si>
  <si>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</si>
  <si>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</si>
  <si>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</si>
  <si>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</si>
  <si>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</si>
  <si>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</si>
  <si>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</si>
  <si>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</si>
  <si>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</si>
  <si>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</si>
  <si>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</si>
  <si>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</si>
  <si>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</si>
  <si>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</si>
  <si>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</si>
  <si>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</si>
  <si>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</si>
  <si>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</si>
  <si>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</si>
  <si>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</si>
  <si>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</si>
  <si>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</si>
  <si>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</si>
  <si>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</si>
  <si>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</si>
  <si>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</si>
  <si>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</si>
  <si>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</si>
  <si>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</si>
  <si>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</si>
  <si>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</si>
  <si>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</si>
  <si>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</si>
  <si>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</si>
  <si>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</si>
  <si>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</si>
  <si>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</si>
  <si>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</si>
  <si>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</si>
  <si>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</si>
  <si>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</si>
  <si>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</si>
  <si>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</si>
  <si>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</si>
  <si>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</si>
  <si>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</si>
  <si>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</si>
  <si>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</si>
  <si>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</si>
  <si>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</si>
  <si>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</si>
  <si>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</si>
  <si>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</si>
  <si>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</si>
  <si>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</si>
  <si>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</si>
  <si>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</si>
  <si>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</si>
  <si>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</si>
  <si>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</si>
  <si>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</si>
  <si>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</si>
  <si>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</si>
  <si>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</si>
  <si>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</si>
  <si>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</si>
  <si>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</si>
  <si>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</si>
  <si>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</si>
  <si>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</si>
  <si>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</si>
  <si>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</si>
  <si>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</si>
  <si>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</si>
  <si>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</si>
  <si>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</si>
  <si>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</si>
  <si>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</si>
  <si>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</si>
  <si>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</si>
  <si>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</si>
  <si>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</si>
  <si>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</si>
  <si>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</si>
  <si>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 xml:space="preserve">Наименование инвестиционного проекта: </t>
  </si>
  <si>
    <t xml:space="preserve">Идентификатор инвестиционного проекта: </t>
  </si>
  <si>
    <t>Субъекты Российской Федерации, на территории которых реализуется инвестиционный проект:</t>
  </si>
  <si>
    <t>Тип инвестиционного проекта:</t>
  </si>
  <si>
    <t>Республика Коми</t>
  </si>
  <si>
    <t>7.4</t>
  </si>
  <si>
    <t>7.5</t>
  </si>
  <si>
    <t>7.6</t>
  </si>
  <si>
    <t>7.7</t>
  </si>
  <si>
    <t>Приложение  №20</t>
  </si>
  <si>
    <t>от «05» мая 2016 г. № 380</t>
  </si>
  <si>
    <t>УТВЕРЖДАЮ</t>
  </si>
  <si>
    <t xml:space="preserve">Субъекты Российской Федерации, на территории которых реализуется инвестиционный проект: </t>
  </si>
  <si>
    <t xml:space="preserve">Утвержденные плановые значения показателей приведены в соответствии с </t>
  </si>
  <si>
    <t>скр.</t>
  </si>
  <si>
    <t>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</t>
  </si>
  <si>
    <t>№ инвестиционного проекта:</t>
  </si>
  <si>
    <t>Наименование ИП:</t>
  </si>
  <si>
    <t>Филиал</t>
  </si>
  <si>
    <t>Комиэнерго</t>
  </si>
  <si>
    <t>Вид работ</t>
  </si>
  <si>
    <t>Год окончания строительства:</t>
  </si>
  <si>
    <t>длина линий</t>
  </si>
  <si>
    <t>Составляющие затрат</t>
  </si>
  <si>
    <t>Величина затрат</t>
  </si>
  <si>
    <t>Объем работ (км, шт.)</t>
  </si>
  <si>
    <t>Итого</t>
  </si>
  <si>
    <t>Напряжение</t>
  </si>
  <si>
    <t>напряжение</t>
  </si>
  <si>
    <t>протяженность</t>
  </si>
  <si>
    <t>Воздушные линии 6-220 кВ</t>
  </si>
  <si>
    <t>1.</t>
  </si>
  <si>
    <t>Стоимость строительства воздушной линии</t>
  </si>
  <si>
    <t>тыс. руб.</t>
  </si>
  <si>
    <t>1.1.</t>
  </si>
  <si>
    <t>1.2.</t>
  </si>
  <si>
    <t>1.3.</t>
  </si>
  <si>
    <t>1.4.</t>
  </si>
  <si>
    <t>1.5.</t>
  </si>
  <si>
    <t>1.6.</t>
  </si>
  <si>
    <t>1.7.</t>
  </si>
  <si>
    <t>2.</t>
  </si>
  <si>
    <t>Стоимость демонтажа воздушной линии</t>
  </si>
  <si>
    <t>2.1.</t>
  </si>
  <si>
    <t>2.2.</t>
  </si>
  <si>
    <t>2.3.</t>
  </si>
  <si>
    <t>2.4.</t>
  </si>
  <si>
    <t>2.5.</t>
  </si>
  <si>
    <t>2.6.</t>
  </si>
  <si>
    <t>2.7.</t>
  </si>
  <si>
    <t>3.</t>
  </si>
  <si>
    <t>Стоимость проектно-изыскательских работ</t>
  </si>
  <si>
    <t>линейная интерполяция</t>
  </si>
  <si>
    <t>Полная стоимость строительства (реконструкции) воздушных линий в ценах 1 кв. 2015 г. с учетом затрат сопутствующих строительству</t>
  </si>
  <si>
    <t>Кабельные линии 6-220 кВ</t>
  </si>
  <si>
    <t>Стоимость строительства кабельной линии</t>
  </si>
  <si>
    <t>Стоимость подготовки места прокладки кабельной линии</t>
  </si>
  <si>
    <t>Стоимость выполнения специального перехода методом ГНБ</t>
  </si>
  <si>
    <t>3.1.</t>
  </si>
  <si>
    <t>3.2.</t>
  </si>
  <si>
    <t>4.</t>
  </si>
  <si>
    <t>4.1.</t>
  </si>
  <si>
    <t>4.2.</t>
  </si>
  <si>
    <t>Полная стоимость строительства (реконструкции) кабельных линий в ценах 1 кв. 2015 г. с учетом затрат сопутствующих строительству</t>
  </si>
  <si>
    <t>КТП, РП 10 (6) кВ</t>
  </si>
  <si>
    <t>Стоимость строительства (реконструкции) КТП, РП 10 (6) кВ</t>
  </si>
  <si>
    <t>Полная стоимость строительства (реконструкции) КТП, РП 10 (6) кВ в ценах 1 кв. 2015 г. с учетом затрат сопутствующих строительству</t>
  </si>
  <si>
    <t>Подстанции 35-220 кВ</t>
  </si>
  <si>
    <t>Стоимость строительства (реконструкции) элементов подстанции</t>
  </si>
  <si>
    <t>Стоимость подготовки и благоустройства территории подстанции</t>
  </si>
  <si>
    <t>Площадь подготовки и благоустройства территории под элементы ПС с коэффициентом застройки 0,6</t>
  </si>
  <si>
    <t>м2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</si>
  <si>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</si>
  <si>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</si>
  <si>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</si>
  <si>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</si>
  <si>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</si>
  <si>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</si>
  <si>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</si>
  <si>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</si>
  <si>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</si>
  <si>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Постоянная часть затрат и ПИР (применяется только для нового строительства)</t>
  </si>
  <si>
    <t>Проектно-изыскательские работы при реконструкции подстанции</t>
  </si>
  <si>
    <t>4.3.</t>
  </si>
  <si>
    <t>4.4.</t>
  </si>
  <si>
    <t>4.5.</t>
  </si>
  <si>
    <t>4.6.</t>
  </si>
  <si>
    <t>4.7.</t>
  </si>
  <si>
    <t>Полная стоимость строительства (реконструкции) подстанции в ценах 1 кв. 2015 г. с учетом затрат сопутствующих строительству</t>
  </si>
  <si>
    <t>Полная стоимость инвестиционного проекта в ценах 1 кв. 2015 г.</t>
  </si>
  <si>
    <t>НДС, 18%</t>
  </si>
  <si>
    <t>Составил:</t>
  </si>
  <si>
    <t>Проверил:</t>
  </si>
  <si>
    <t>тип, наличие встроенных трансформаторов тока, номинальный ток</t>
  </si>
  <si>
    <t>З-1</t>
  </si>
  <si>
    <t>тип ПС</t>
  </si>
  <si>
    <t>П-1</t>
  </si>
  <si>
    <t>7.1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</si>
  <si>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</si>
  <si>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</si>
  <si>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</si>
  <si>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2015г</t>
  </si>
  <si>
    <t>2016г</t>
  </si>
  <si>
    <t>2017г</t>
  </si>
  <si>
    <t>2018г</t>
  </si>
  <si>
    <t>2019г</t>
  </si>
  <si>
    <t>2020г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</si>
  <si>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</si>
  <si>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</si>
  <si>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</si>
  <si>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</si>
  <si>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</si>
  <si>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</si>
  <si>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</si>
  <si>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</si>
  <si>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</si>
  <si>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</si>
  <si>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</si>
  <si>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</si>
  <si>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</si>
  <si>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</si>
  <si>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</si>
  <si>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</si>
  <si>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</si>
  <si>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</si>
  <si>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</si>
  <si>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</si>
  <si>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</si>
  <si>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</si>
  <si>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</si>
  <si>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</si>
  <si>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</si>
  <si>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</si>
  <si>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</si>
  <si>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 xml:space="preserve">Тип инвестиционного проекта: </t>
  </si>
  <si>
    <t>Заместитель директора по инвестиционной деятельности филиала ПАО ''МРСК Северо-Запада'' ''Комиэнерго''</t>
  </si>
  <si>
    <t>полное наименование субъекта электроэнергетики</t>
  </si>
  <si>
    <t xml:space="preserve"> ПАО "МРСК Северо-Запада" </t>
  </si>
  <si>
    <t>Начальник ОКС</t>
  </si>
  <si>
    <t>Заместитель директора по инвестиционной деятельности филиала ПАО "МРСК Северо-Запада" "Комиэнерго"</t>
  </si>
  <si>
    <t>_______________________ /Е.Н. Сесюк/</t>
  </si>
  <si>
    <t>Строительство</t>
  </si>
  <si>
    <t>Инженер 2 кат. ОКС                                                                 Е.В. Пуртова</t>
  </si>
  <si>
    <t>Начальник ОКС                                                                               М.В. Брюхов</t>
  </si>
  <si>
    <t>Инженер 2 кат. ОКС</t>
  </si>
  <si>
    <t>Е.В. Пуртова</t>
  </si>
  <si>
    <t>М.В. Брюхов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</si>
  <si>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t>
  </si>
  <si>
    <t>G_002-52-2-02.31-0207</t>
  </si>
  <si>
    <t>Приказ филиала ПАО "МРСК Северо-Запада" "Комиэнерго" от 28.10.2016 №1068 приложение 107</t>
  </si>
  <si>
    <t>КЛ-10 кВ с алюминиевой жилой сечением 95 мм2</t>
  </si>
  <si>
    <t>К1-04-2</t>
  </si>
  <si>
    <t>Подготовка места прокладки КЛ 10 кВ в одну цепь</t>
  </si>
  <si>
    <t>К3-01-1</t>
  </si>
  <si>
    <t>Затраты на проектно-изыскательские работы КЛ-10 кВ</t>
  </si>
  <si>
    <t>П5-01</t>
  </si>
  <si>
    <t>Выполнение специального перехода методом ГНБ КЛ 10 кВ, диаметр труб 4х160 мм, сечение жил до 800 мм2</t>
  </si>
  <si>
    <t>К4-01</t>
  </si>
  <si>
    <t>Приказ об утверждении проектно-сметной документации №15 от 18.01.2016; №137 от 01.11.2016</t>
  </si>
  <si>
    <t>____________________ //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</si>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</sst>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[$-FC19]dd\ mmmm\ yyyy\ \г\.;@"/>
    <numFmt numFmtId="169" formatCode="_-* #,##0.00_р_._-;\-* #,##0.00_р_._-;_-* &quot;-&quot;_р_._-;_-@_-"/>
    <numFmt numFmtId="170" formatCode="_-* #,##0.00000_р_._-;\-* #,##0.00000_р_._-;_-* &quot;-&quot;?????_р_._-;_-@_-"/>
    <numFmt numFmtId="171" formatCode="0.00000"/>
    <numFmt numFmtId="172" formatCode="#,##0.000"/>
    <numFmt numFmtId="173" formatCode="0.0000"/>
  </numFmts>
  <fonts count="6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5" fillId="0" borderId="0"/>
    <xf numFmtId="0" fontId="24" fillId="0" borderId="0"/>
    <xf numFmtId="0" fontId="5" fillId="0" borderId="0"/>
    <xf numFmtId="0" fontId="25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1" fillId="0" borderId="0"/>
    <xf numFmtId="0" fontId="4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5" fontId="41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23" fillId="4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5" fillId="0" borderId="0"/>
  </cellStyleXfs>
  <cellXfs count="343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44" applyFont="1" applyBorder="1" applyAlignment="1">
      <alignment horizontal="center" vertical="center" wrapText="1"/>
    </xf>
    <xf numFmtId="0" fontId="5" fillId="0" borderId="10" xfId="44" applyFont="1" applyFill="1" applyBorder="1" applyAlignment="1">
      <alignment horizontal="center" vertical="center"/>
    </xf>
    <xf numFmtId="0" fontId="5" fillId="0" borderId="10" xfId="44" applyFont="1" applyBorder="1" applyAlignment="1">
      <alignment vertical="center" wrapText="1"/>
    </xf>
    <xf numFmtId="0" fontId="5" fillId="0" borderId="10" xfId="44" applyFont="1" applyBorder="1" applyAlignment="1">
      <alignment horizontal="left" vertical="center" wrapText="1"/>
    </xf>
    <xf numFmtId="0" fontId="31" fillId="0" borderId="0" xfId="0" applyFont="1" applyFill="1"/>
    <xf numFmtId="0" fontId="5" fillId="0" borderId="0" xfId="0" applyFont="1" applyFill="1" applyBorder="1" applyAlignment="1"/>
    <xf numFmtId="0" fontId="31" fillId="0" borderId="0" xfId="38" applyFont="1" applyAlignment="1">
      <alignment horizontal="right" vertical="center"/>
    </xf>
    <xf numFmtId="0" fontId="31" fillId="0" borderId="0" xfId="38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44" fillId="0" borderId="0" xfId="45" applyFont="1" applyAlignment="1">
      <alignment vertical="center"/>
    </xf>
    <xf numFmtId="0" fontId="45" fillId="0" borderId="0" xfId="45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45" fillId="0" borderId="0" xfId="45" applyFont="1" applyAlignment="1">
      <alignment vertical="center"/>
    </xf>
    <xf numFmtId="0" fontId="31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5" fillId="0" borderId="10" xfId="44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44" applyFont="1" applyFill="1" applyAlignment="1"/>
    <xf numFmtId="0" fontId="5" fillId="0" borderId="0" xfId="45" applyFont="1" applyAlignment="1">
      <alignment vertical="center"/>
    </xf>
    <xf numFmtId="0" fontId="5" fillId="0" borderId="12" xfId="44" applyFont="1" applyFill="1" applyBorder="1" applyAlignment="1"/>
    <xf numFmtId="4" fontId="6" fillId="0" borderId="1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top"/>
    </xf>
    <xf numFmtId="0" fontId="31" fillId="0" borderId="0" xfId="0" applyFont="1" applyFill="1" applyAlignment="1">
      <alignment horizontal="right" vertical="center"/>
    </xf>
    <xf numFmtId="0" fontId="5" fillId="0" borderId="15" xfId="0" applyFont="1" applyFill="1" applyBorder="1" applyAlignment="1"/>
    <xf numFmtId="0" fontId="39" fillId="0" borderId="0" xfId="0" applyFont="1" applyFill="1" applyAlignment="1" applyProtection="1">
      <alignment horizontal="right" vertical="top"/>
      <protection locked="0"/>
    </xf>
    <xf numFmtId="49" fontId="5" fillId="0" borderId="0" xfId="38" applyNumberFormat="1" applyFont="1" applyFill="1" applyAlignment="1">
      <alignment horizontal="center"/>
    </xf>
    <xf numFmtId="0" fontId="5" fillId="0" borderId="0" xfId="38" applyFont="1" applyFill="1" applyAlignment="1">
      <alignment wrapText="1"/>
    </xf>
    <xf numFmtId="0" fontId="5" fillId="0" borderId="0" xfId="38" applyFont="1" applyFill="1" applyAlignment="1">
      <alignment horizontal="center" wrapText="1"/>
    </xf>
    <xf numFmtId="0" fontId="5" fillId="0" borderId="0" xfId="38" applyFont="1" applyFill="1" applyAlignment="1">
      <alignment horizontal="center"/>
    </xf>
    <xf numFmtId="3" fontId="5" fillId="0" borderId="0" xfId="38" applyNumberFormat="1" applyFont="1" applyFill="1" applyAlignment="1">
      <alignment horizontal="center"/>
    </xf>
    <xf numFmtId="0" fontId="5" fillId="0" borderId="0" xfId="38" applyFont="1" applyFill="1"/>
    <xf numFmtId="0" fontId="30" fillId="0" borderId="0" xfId="38" applyFont="1" applyFill="1" applyAlignment="1">
      <alignment vertical="center" wrapText="1"/>
    </xf>
    <xf numFmtId="0" fontId="30" fillId="0" borderId="0" xfId="38" applyFont="1" applyFill="1" applyAlignment="1">
      <alignment vertical="center"/>
    </xf>
    <xf numFmtId="0" fontId="30" fillId="0" borderId="0" xfId="38" applyFont="1" applyFill="1" applyAlignment="1"/>
    <xf numFmtId="0" fontId="31" fillId="0" borderId="0" xfId="38" applyFont="1" applyFill="1" applyAlignment="1">
      <alignment vertical="center"/>
    </xf>
    <xf numFmtId="0" fontId="31" fillId="0" borderId="0" xfId="38" applyFont="1" applyFill="1" applyAlignment="1"/>
    <xf numFmtId="0" fontId="5" fillId="0" borderId="0" xfId="55" applyFont="1" applyFill="1" applyAlignment="1"/>
    <xf numFmtId="0" fontId="5" fillId="0" borderId="0" xfId="38" applyFont="1" applyFill="1" applyAlignment="1">
      <alignment vertical="center"/>
    </xf>
    <xf numFmtId="0" fontId="5" fillId="0" borderId="0" xfId="38" applyFont="1" applyFill="1" applyAlignment="1"/>
    <xf numFmtId="0" fontId="31" fillId="0" borderId="0" xfId="38" applyFont="1" applyFill="1"/>
    <xf numFmtId="0" fontId="5" fillId="0" borderId="0" xfId="38" applyFont="1" applyFill="1" applyAlignment="1">
      <alignment horizontal="center" vertical="center" wrapText="1"/>
    </xf>
    <xf numFmtId="0" fontId="5" fillId="0" borderId="0" xfId="38" applyFont="1" applyFill="1" applyAlignment="1">
      <alignment horizontal="center" vertical="center"/>
    </xf>
    <xf numFmtId="0" fontId="28" fillId="0" borderId="0" xfId="38" applyFont="1" applyFill="1" applyBorder="1" applyAlignment="1">
      <alignment horizontal="center" vertical="center" wrapText="1"/>
    </xf>
    <xf numFmtId="49" fontId="43" fillId="0" borderId="10" xfId="55" applyNumberFormat="1" applyFont="1" applyFill="1" applyBorder="1" applyAlignment="1">
      <alignment horizontal="center" vertical="center" wrapText="1"/>
    </xf>
    <xf numFmtId="0" fontId="43" fillId="0" borderId="10" xfId="38" applyFont="1" applyBorder="1" applyAlignment="1">
      <alignment horizontal="center" vertical="center" wrapText="1"/>
    </xf>
    <xf numFmtId="0" fontId="5" fillId="0" borderId="0" xfId="38" applyBorder="1"/>
    <xf numFmtId="0" fontId="5" fillId="0" borderId="0" xfId="38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center" vertical="center"/>
    </xf>
    <xf numFmtId="0" fontId="5" fillId="0" borderId="0" xfId="38" applyFont="1" applyFill="1" applyBorder="1" applyAlignment="1">
      <alignment horizontal="center" vertical="center" wrapText="1"/>
    </xf>
    <xf numFmtId="0" fontId="5" fillId="0" borderId="0" xfId="38" applyFont="1" applyFill="1" applyBorder="1"/>
    <xf numFmtId="49" fontId="43" fillId="0" borderId="12" xfId="55" applyNumberFormat="1" applyFont="1" applyFill="1" applyBorder="1" applyAlignment="1">
      <alignment horizontal="center" vertical="center" wrapText="1"/>
    </xf>
    <xf numFmtId="0" fontId="43" fillId="0" borderId="42" xfId="38" applyFont="1" applyBorder="1" applyAlignment="1">
      <alignment horizontal="center" vertical="center" wrapText="1"/>
    </xf>
    <xf numFmtId="0" fontId="5" fillId="0" borderId="0" xfId="38" applyFont="1" applyFill="1" applyBorder="1" applyAlignment="1">
      <alignment horizontal="center"/>
    </xf>
    <xf numFmtId="3" fontId="5" fillId="0" borderId="0" xfId="38" applyNumberFormat="1" applyFont="1" applyFill="1" applyBorder="1" applyAlignment="1">
      <alignment horizontal="center"/>
    </xf>
    <xf numFmtId="49" fontId="43" fillId="0" borderId="10" xfId="38" applyNumberFormat="1" applyFont="1" applyBorder="1" applyAlignment="1">
      <alignment horizontal="center" vertical="center"/>
    </xf>
    <xf numFmtId="0" fontId="43" fillId="0" borderId="31" xfId="38" applyFont="1" applyBorder="1" applyAlignment="1">
      <alignment vertical="center" wrapText="1"/>
    </xf>
    <xf numFmtId="0" fontId="43" fillId="0" borderId="10" xfId="38" applyFont="1" applyBorder="1" applyAlignment="1">
      <alignment vertical="center" wrapText="1"/>
    </xf>
    <xf numFmtId="3" fontId="5" fillId="0" borderId="10" xfId="38" applyNumberFormat="1" applyFont="1" applyFill="1" applyBorder="1" applyAlignment="1">
      <alignment horizontal="center"/>
    </xf>
    <xf numFmtId="0" fontId="28" fillId="0" borderId="10" xfId="38" applyFont="1" applyFill="1" applyBorder="1" applyAlignment="1">
      <alignment horizontal="center" vertical="center" wrapText="1"/>
    </xf>
    <xf numFmtId="1" fontId="5" fillId="0" borderId="10" xfId="38" applyNumberFormat="1" applyFont="1" applyFill="1" applyBorder="1" applyAlignment="1">
      <alignment horizontal="center" vertical="center"/>
    </xf>
    <xf numFmtId="49" fontId="43" fillId="0" borderId="10" xfId="38" applyNumberFormat="1" applyFont="1" applyFill="1" applyBorder="1" applyAlignment="1">
      <alignment horizontal="center" vertical="center"/>
    </xf>
    <xf numFmtId="0" fontId="33" fillId="0" borderId="10" xfId="38" applyFont="1" applyBorder="1" applyAlignment="1">
      <alignment horizontal="left" vertical="center" wrapText="1"/>
    </xf>
    <xf numFmtId="0" fontId="26" fillId="0" borderId="10" xfId="38" applyFont="1" applyBorder="1" applyAlignment="1">
      <alignment horizontal="left" vertical="center" wrapText="1"/>
    </xf>
    <xf numFmtId="3" fontId="5" fillId="0" borderId="0" xfId="38" applyNumberFormat="1" applyFont="1" applyFill="1"/>
    <xf numFmtId="0" fontId="29" fillId="0" borderId="0" xfId="38" applyFont="1" applyFill="1" applyBorder="1" applyAlignment="1">
      <alignment horizontal="center" vertical="center" wrapText="1"/>
    </xf>
    <xf numFmtId="0" fontId="55" fillId="0" borderId="10" xfId="38" applyFont="1" applyFill="1" applyBorder="1" applyAlignment="1">
      <alignment horizontal="left"/>
    </xf>
    <xf numFmtId="0" fontId="55" fillId="0" borderId="13" xfId="38" applyFont="1" applyFill="1" applyBorder="1" applyAlignment="1">
      <alignment horizontal="left"/>
    </xf>
    <xf numFmtId="3" fontId="43" fillId="0" borderId="13" xfId="38" applyNumberFormat="1" applyFont="1" applyBorder="1" applyAlignment="1">
      <alignment horizontal="center" vertical="center" wrapText="1"/>
    </xf>
    <xf numFmtId="0" fontId="5" fillId="0" borderId="13" xfId="38" applyFont="1" applyFill="1" applyBorder="1" applyAlignment="1">
      <alignment horizontal="center" vertical="center" wrapText="1"/>
    </xf>
    <xf numFmtId="3" fontId="6" fillId="0" borderId="0" xfId="38" applyNumberFormat="1" applyFont="1" applyFill="1" applyBorder="1" applyAlignment="1">
      <alignment horizontal="center" vertical="center"/>
    </xf>
    <xf numFmtId="0" fontId="33" fillId="24" borderId="11" xfId="38" applyFont="1" applyFill="1" applyBorder="1" applyAlignment="1">
      <alignment vertical="center" wrapText="1"/>
    </xf>
    <xf numFmtId="0" fontId="5" fillId="24" borderId="10" xfId="38" applyFont="1" applyFill="1" applyBorder="1" applyAlignment="1">
      <alignment vertical="center"/>
    </xf>
    <xf numFmtId="49" fontId="43" fillId="24" borderId="0" xfId="38" applyNumberFormat="1" applyFont="1" applyFill="1" applyBorder="1" applyAlignment="1">
      <alignment vertical="center"/>
    </xf>
    <xf numFmtId="0" fontId="33" fillId="24" borderId="0" xfId="38" applyFont="1" applyFill="1" applyBorder="1" applyAlignment="1">
      <alignment vertical="center" wrapText="1"/>
    </xf>
    <xf numFmtId="0" fontId="5" fillId="24" borderId="0" xfId="38" applyFont="1" applyFill="1" applyBorder="1" applyAlignment="1">
      <alignment horizontal="center" vertical="center" wrapText="1"/>
    </xf>
    <xf numFmtId="4" fontId="5" fillId="24" borderId="0" xfId="38" applyNumberFormat="1" applyFont="1" applyFill="1" applyBorder="1" applyAlignment="1">
      <alignment vertical="center" wrapText="1"/>
    </xf>
    <xf numFmtId="0" fontId="5" fillId="24" borderId="0" xfId="38" applyFont="1" applyFill="1" applyBorder="1" applyAlignment="1">
      <alignment vertical="center"/>
    </xf>
    <xf numFmtId="0" fontId="26" fillId="0" borderId="0" xfId="38" applyFont="1" applyBorder="1" applyAlignment="1">
      <alignment horizontal="left" vertical="center" wrapText="1"/>
    </xf>
    <xf numFmtId="0" fontId="5" fillId="0" borderId="0" xfId="38" applyFont="1"/>
    <xf numFmtId="0" fontId="5" fillId="0" borderId="0" xfId="38"/>
    <xf numFmtId="0" fontId="26" fillId="0" borderId="0" xfId="38" applyFont="1" applyFill="1" applyAlignment="1">
      <alignment vertical="top"/>
    </xf>
    <xf numFmtId="4" fontId="5" fillId="0" borderId="31" xfId="38" applyNumberFormat="1" applyFont="1" applyFill="1" applyBorder="1" applyAlignment="1">
      <alignment vertical="center" wrapText="1"/>
    </xf>
    <xf numFmtId="4" fontId="5" fillId="0" borderId="13" xfId="38" applyNumberFormat="1" applyFont="1" applyFill="1" applyBorder="1" applyAlignment="1">
      <alignment vertical="center" wrapText="1"/>
    </xf>
    <xf numFmtId="4" fontId="5" fillId="0" borderId="32" xfId="38" applyNumberFormat="1" applyFont="1" applyFill="1" applyBorder="1" applyAlignment="1">
      <alignment vertical="center" wrapText="1"/>
    </xf>
    <xf numFmtId="4" fontId="43" fillId="0" borderId="31" xfId="38" applyNumberFormat="1" applyFont="1" applyBorder="1" applyAlignment="1">
      <alignment vertical="center"/>
    </xf>
    <xf numFmtId="4" fontId="43" fillId="0" borderId="13" xfId="38" applyNumberFormat="1" applyFont="1" applyBorder="1" applyAlignment="1">
      <alignment vertical="center"/>
    </xf>
    <xf numFmtId="4" fontId="43" fillId="0" borderId="32" xfId="38" applyNumberFormat="1" applyFont="1" applyBorder="1" applyAlignment="1">
      <alignment vertical="center"/>
    </xf>
    <xf numFmtId="4" fontId="43" fillId="0" borderId="31" xfId="38" applyNumberFormat="1" applyFont="1" applyBorder="1" applyAlignment="1">
      <alignment vertical="center" wrapText="1"/>
    </xf>
    <xf numFmtId="4" fontId="43" fillId="0" borderId="32" xfId="38" applyNumberFormat="1" applyFont="1" applyBorder="1" applyAlignment="1">
      <alignment vertical="center" wrapText="1"/>
    </xf>
    <xf numFmtId="4" fontId="5" fillId="0" borderId="15" xfId="38" applyNumberFormat="1" applyFont="1" applyFill="1" applyBorder="1" applyAlignment="1">
      <alignment vertical="center" wrapText="1"/>
    </xf>
    <xf numFmtId="3" fontId="5" fillId="0" borderId="12" xfId="44" applyNumberFormat="1" applyFont="1" applyFill="1" applyBorder="1" applyAlignment="1"/>
    <xf numFmtId="3" fontId="5" fillId="0" borderId="0" xfId="44" applyNumberFormat="1" applyFont="1" applyFill="1" applyBorder="1" applyAlignment="1"/>
    <xf numFmtId="0" fontId="5" fillId="0" borderId="0" xfId="45" applyFont="1" applyBorder="1" applyAlignment="1">
      <alignment vertical="center"/>
    </xf>
    <xf numFmtId="0" fontId="5" fillId="0" borderId="0" xfId="45" applyFont="1" applyAlignment="1">
      <alignment horizontal="right" vertical="center"/>
    </xf>
    <xf numFmtId="0" fontId="26" fillId="0" borderId="0" xfId="45" applyFont="1" applyAlignment="1">
      <alignment vertical="top"/>
    </xf>
    <xf numFmtId="0" fontId="5" fillId="0" borderId="0" xfId="55" applyFont="1" applyFill="1" applyBorder="1" applyAlignment="1"/>
    <xf numFmtId="0" fontId="5" fillId="0" borderId="12" xfId="55" applyFont="1" applyFill="1" applyBorder="1" applyAlignment="1"/>
    <xf numFmtId="0" fontId="5" fillId="0" borderId="0" xfId="38" applyFont="1" applyFill="1" applyBorder="1" applyAlignment="1">
      <alignment vertical="center"/>
    </xf>
    <xf numFmtId="0" fontId="2" fillId="0" borderId="0" xfId="59" applyFill="1" applyProtection="1">
      <protection locked="0"/>
    </xf>
    <xf numFmtId="0" fontId="49" fillId="0" borderId="0" xfId="59" applyFont="1" applyFill="1" applyAlignment="1" applyProtection="1">
      <alignment horizontal="center"/>
      <protection locked="0"/>
    </xf>
    <xf numFmtId="0" fontId="48" fillId="0" borderId="0" xfId="59" applyFont="1" applyFill="1" applyProtection="1">
      <protection locked="0"/>
    </xf>
    <xf numFmtId="0" fontId="2" fillId="0" borderId="0" xfId="59" applyProtection="1"/>
    <xf numFmtId="0" fontId="57" fillId="0" borderId="0" xfId="59" applyFont="1" applyFill="1" applyAlignment="1" applyProtection="1">
      <alignment horizontal="center"/>
      <protection locked="0"/>
    </xf>
    <xf numFmtId="0" fontId="2" fillId="0" borderId="0" xfId="59" applyFill="1" applyAlignment="1" applyProtection="1">
      <alignment horizontal="left" vertical="center"/>
    </xf>
    <xf numFmtId="0" fontId="2" fillId="0" borderId="0" xfId="59" applyFill="1" applyAlignment="1" applyProtection="1">
      <alignment horizontal="center" vertical="center" wrapText="1"/>
    </xf>
    <xf numFmtId="0" fontId="2" fillId="0" borderId="0" xfId="59" applyFill="1" applyBorder="1" applyAlignment="1" applyProtection="1">
      <alignment horizontal="center" vertical="center" wrapText="1"/>
    </xf>
    <xf numFmtId="0" fontId="2" fillId="0" borderId="0" xfId="59" applyFill="1" applyProtection="1"/>
    <xf numFmtId="0" fontId="2" fillId="0" borderId="0" xfId="59" applyFill="1" applyAlignment="1" applyProtection="1">
      <alignment horizontal="left" vertical="center"/>
      <protection locked="0"/>
    </xf>
    <xf numFmtId="0" fontId="2" fillId="0" borderId="16" xfId="59" applyFill="1" applyBorder="1" applyAlignment="1" applyProtection="1">
      <alignment horizontal="center" vertical="center" wrapText="1"/>
    </xf>
    <xf numFmtId="0" fontId="2" fillId="0" borderId="0" xfId="59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 vertical="center"/>
    </xf>
    <xf numFmtId="0" fontId="47" fillId="0" borderId="18" xfId="59" applyFont="1" applyFill="1" applyBorder="1" applyAlignment="1" applyProtection="1">
      <alignment horizontal="center" vertical="center" wrapText="1"/>
    </xf>
    <xf numFmtId="0" fontId="47" fillId="0" borderId="18" xfId="59" applyFont="1" applyFill="1" applyBorder="1" applyProtection="1"/>
    <xf numFmtId="164" fontId="47" fillId="0" borderId="19" xfId="59" applyNumberFormat="1" applyFont="1" applyFill="1" applyBorder="1" applyAlignment="1" applyProtection="1"/>
    <xf numFmtId="0" fontId="47" fillId="0" borderId="20" xfId="59" applyFont="1" applyFill="1" applyBorder="1" applyAlignment="1" applyProtection="1"/>
    <xf numFmtId="41" fontId="47" fillId="0" borderId="21" xfId="59" applyNumberFormat="1" applyFont="1" applyFill="1" applyBorder="1" applyAlignment="1" applyProtection="1">
      <alignment horizontal="right" vertical="center" wrapText="1"/>
    </xf>
    <xf numFmtId="0" fontId="47" fillId="0" borderId="22" xfId="59" applyFont="1" applyFill="1" applyBorder="1" applyAlignment="1" applyProtection="1">
      <alignment horizontal="center" vertical="center" wrapText="1"/>
    </xf>
    <xf numFmtId="0" fontId="2" fillId="0" borderId="23" xfId="59" applyFill="1" applyBorder="1" applyAlignment="1" applyProtection="1">
      <alignment horizontal="center" vertical="center"/>
    </xf>
    <xf numFmtId="0" fontId="2" fillId="0" borderId="10" xfId="59" applyFill="1" applyBorder="1" applyAlignment="1" applyProtection="1">
      <alignment horizontal="center" vertical="center" wrapText="1"/>
      <protection locked="0"/>
    </xf>
    <xf numFmtId="0" fontId="2" fillId="0" borderId="10" xfId="59" applyFill="1" applyBorder="1" applyAlignment="1" applyProtection="1">
      <alignment horizontal="left" vertical="center" wrapText="1"/>
    </xf>
    <xf numFmtId="164" fontId="2" fillId="0" borderId="10" xfId="59" applyNumberFormat="1" applyFill="1" applyBorder="1" applyAlignment="1" applyProtection="1">
      <alignment horizontal="right" vertical="center" wrapText="1"/>
    </xf>
    <xf numFmtId="4" fontId="39" fillId="0" borderId="10" xfId="61" applyNumberFormat="1" applyFont="1" applyFill="1" applyBorder="1" applyAlignment="1" applyProtection="1">
      <alignment horizontal="right"/>
      <protection locked="0"/>
    </xf>
    <xf numFmtId="41" fontId="2" fillId="0" borderId="11" xfId="59" applyNumberFormat="1" applyFill="1" applyBorder="1" applyAlignment="1" applyProtection="1">
      <alignment horizontal="right" vertical="center" wrapText="1"/>
    </xf>
    <xf numFmtId="0" fontId="2" fillId="0" borderId="24" xfId="59" applyFill="1" applyBorder="1" applyAlignment="1" applyProtection="1">
      <alignment horizontal="center" vertical="center" wrapText="1"/>
    </xf>
    <xf numFmtId="0" fontId="2" fillId="0" borderId="0" xfId="59" applyAlignment="1" applyProtection="1">
      <alignment horizontal="center" vertical="center"/>
    </xf>
    <xf numFmtId="169" fontId="2" fillId="0" borderId="10" xfId="59" applyNumberFormat="1" applyFill="1" applyBorder="1" applyAlignment="1" applyProtection="1">
      <alignment horizontal="right" vertical="center" wrapText="1"/>
      <protection locked="0"/>
    </xf>
    <xf numFmtId="41" fontId="2" fillId="0" borderId="10" xfId="59" applyNumberFormat="1" applyFill="1" applyBorder="1" applyAlignment="1" applyProtection="1">
      <alignment horizontal="right" vertical="center" wrapText="1"/>
    </xf>
    <xf numFmtId="0" fontId="2" fillId="0" borderId="25" xfId="59" applyFill="1" applyBorder="1" applyAlignment="1" applyProtection="1">
      <alignment horizontal="center" vertical="center"/>
    </xf>
    <xf numFmtId="0" fontId="2" fillId="0" borderId="26" xfId="59" applyFill="1" applyBorder="1" applyAlignment="1" applyProtection="1">
      <alignment horizontal="center" vertical="center" wrapText="1"/>
      <protection locked="0"/>
    </xf>
    <xf numFmtId="0" fontId="2" fillId="0" borderId="26" xfId="59" applyFill="1" applyBorder="1" applyAlignment="1" applyProtection="1">
      <alignment horizontal="left" vertical="center" wrapText="1"/>
    </xf>
    <xf numFmtId="164" fontId="2" fillId="0" borderId="26" xfId="59" applyNumberFormat="1" applyFill="1" applyBorder="1" applyAlignment="1" applyProtection="1">
      <alignment horizontal="right" vertical="center" wrapText="1"/>
    </xf>
    <xf numFmtId="169" fontId="2" fillId="0" borderId="26" xfId="59" applyNumberFormat="1" applyFill="1" applyBorder="1" applyAlignment="1" applyProtection="1">
      <alignment horizontal="right" vertical="center" wrapText="1"/>
      <protection locked="0"/>
    </xf>
    <xf numFmtId="41" fontId="2" fillId="0" borderId="26" xfId="59" applyNumberFormat="1" applyFill="1" applyBorder="1" applyAlignment="1" applyProtection="1">
      <alignment horizontal="right" vertical="center" wrapText="1"/>
    </xf>
    <xf numFmtId="0" fontId="2" fillId="0" borderId="27" xfId="59" applyFill="1" applyBorder="1" applyAlignment="1" applyProtection="1">
      <alignment horizontal="center" vertical="center" wrapText="1"/>
    </xf>
    <xf numFmtId="164" fontId="47" fillId="0" borderId="19" xfId="59" applyNumberFormat="1" applyFont="1" applyFill="1" applyBorder="1" applyAlignment="1" applyProtection="1">
      <alignment horizontal="center"/>
    </xf>
    <xf numFmtId="169" fontId="47" fillId="0" borderId="20" xfId="59" applyNumberFormat="1" applyFont="1" applyFill="1" applyBorder="1" applyAlignment="1" applyProtection="1">
      <alignment horizontal="center"/>
    </xf>
    <xf numFmtId="164" fontId="47" fillId="0" borderId="21" xfId="59" applyNumberFormat="1" applyFont="1" applyFill="1" applyBorder="1" applyAlignment="1" applyProtection="1">
      <alignment horizontal="right" vertical="center" wrapText="1"/>
    </xf>
    <xf numFmtId="0" fontId="47" fillId="0" borderId="28" xfId="59" applyFont="1" applyFill="1" applyBorder="1" applyAlignment="1" applyProtection="1">
      <alignment horizontal="center" vertical="center" wrapText="1"/>
    </xf>
    <xf numFmtId="0" fontId="2" fillId="0" borderId="23" xfId="59" applyFont="1" applyFill="1" applyBorder="1" applyAlignment="1" applyProtection="1">
      <alignment horizontal="center" vertical="center"/>
    </xf>
    <xf numFmtId="0" fontId="2" fillId="0" borderId="10" xfId="59" applyFont="1" applyFill="1" applyBorder="1" applyAlignment="1" applyProtection="1">
      <alignment horizontal="center" vertical="center" wrapText="1"/>
      <protection locked="0"/>
    </xf>
    <xf numFmtId="0" fontId="2" fillId="0" borderId="25" xfId="59" applyFont="1" applyFill="1" applyBorder="1" applyAlignment="1" applyProtection="1">
      <alignment horizontal="center" vertical="center"/>
    </xf>
    <xf numFmtId="0" fontId="2" fillId="0" borderId="26" xfId="59" applyFont="1" applyFill="1" applyBorder="1" applyAlignment="1" applyProtection="1">
      <alignment horizontal="center" vertical="center" wrapText="1"/>
      <protection locked="0"/>
    </xf>
    <xf numFmtId="0" fontId="2" fillId="0" borderId="10" xfId="59" applyFont="1" applyFill="1" applyBorder="1" applyAlignment="1" applyProtection="1">
      <alignment horizontal="center" vertical="center" wrapText="1"/>
    </xf>
    <xf numFmtId="165" fontId="2" fillId="0" borderId="10" xfId="59" applyNumberFormat="1" applyFill="1" applyBorder="1" applyAlignment="1" applyProtection="1">
      <alignment horizontal="right" vertical="center" wrapText="1"/>
    </xf>
    <xf numFmtId="164" fontId="2" fillId="0" borderId="10" xfId="59" applyNumberFormat="1" applyFill="1" applyBorder="1" applyAlignment="1" applyProtection="1">
      <alignment horizontal="right" vertical="center" wrapText="1"/>
      <protection locked="0"/>
    </xf>
    <xf numFmtId="164" fontId="2" fillId="0" borderId="26" xfId="59" applyNumberFormat="1" applyFill="1" applyBorder="1" applyAlignment="1" applyProtection="1">
      <alignment horizontal="right" vertical="center" wrapText="1"/>
      <protection locked="0"/>
    </xf>
    <xf numFmtId="164" fontId="47" fillId="0" borderId="29" xfId="59" applyNumberFormat="1" applyFont="1" applyFill="1" applyBorder="1" applyAlignment="1" applyProtection="1">
      <alignment horizontal="right" vertical="center" wrapText="1"/>
    </xf>
    <xf numFmtId="0" fontId="47" fillId="0" borderId="30" xfId="59" applyFont="1" applyFill="1" applyBorder="1" applyAlignment="1" applyProtection="1">
      <alignment horizontal="center" vertical="center" wrapText="1"/>
    </xf>
    <xf numFmtId="0" fontId="47" fillId="0" borderId="20" xfId="59" applyFont="1" applyFill="1" applyBorder="1" applyAlignment="1" applyProtection="1">
      <alignment horizontal="center"/>
    </xf>
    <xf numFmtId="0" fontId="2" fillId="0" borderId="10" xfId="59" applyFill="1" applyBorder="1" applyAlignment="1" applyProtection="1">
      <alignment horizontal="center" vertical="center" wrapText="1"/>
    </xf>
    <xf numFmtId="0" fontId="2" fillId="0" borderId="26" xfId="59" applyFill="1" applyBorder="1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/>
    </xf>
    <xf numFmtId="0" fontId="47" fillId="0" borderId="18" xfId="59" applyFont="1" applyFill="1" applyBorder="1" applyAlignment="1" applyProtection="1">
      <alignment horizontal="left" vertical="center" wrapText="1"/>
    </xf>
    <xf numFmtId="0" fontId="2" fillId="0" borderId="23" xfId="59" applyFill="1" applyBorder="1" applyAlignment="1" applyProtection="1">
      <alignment horizontal="center"/>
    </xf>
    <xf numFmtId="164" fontId="47" fillId="0" borderId="26" xfId="59" applyNumberFormat="1" applyFont="1" applyFill="1" applyBorder="1" applyAlignment="1" applyProtection="1">
      <alignment horizontal="right" vertical="center" wrapText="1"/>
    </xf>
    <xf numFmtId="0" fontId="47" fillId="0" borderId="27" xfId="59" applyFont="1" applyFill="1" applyBorder="1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 vertical="center" wrapText="1"/>
    </xf>
    <xf numFmtId="0" fontId="47" fillId="0" borderId="18" xfId="59" applyFont="1" applyFill="1" applyBorder="1" applyAlignment="1" applyProtection="1">
      <alignment horizontal="center" vertical="center"/>
    </xf>
    <xf numFmtId="164" fontId="47" fillId="0" borderId="19" xfId="59" applyNumberFormat="1" applyFont="1" applyFill="1" applyBorder="1" applyAlignment="1" applyProtection="1">
      <alignment horizontal="center" vertical="center" wrapText="1"/>
    </xf>
    <xf numFmtId="164" fontId="47" fillId="0" borderId="20" xfId="59" applyNumberFormat="1" applyFont="1" applyFill="1" applyBorder="1" applyAlignment="1" applyProtection="1">
      <alignment horizontal="center" vertical="center" wrapText="1"/>
    </xf>
    <xf numFmtId="0" fontId="2" fillId="0" borderId="10" xfId="59" applyFill="1" applyBorder="1" applyAlignment="1" applyProtection="1">
      <alignment horizontal="center" vertical="center"/>
      <protection locked="0"/>
    </xf>
    <xf numFmtId="0" fontId="2" fillId="0" borderId="26" xfId="59" applyFill="1" applyBorder="1" applyAlignment="1" applyProtection="1">
      <alignment horizontal="center" vertical="center"/>
      <protection locked="0"/>
    </xf>
    <xf numFmtId="170" fontId="47" fillId="0" borderId="19" xfId="59" applyNumberFormat="1" applyFont="1" applyFill="1" applyBorder="1" applyAlignment="1" applyProtection="1">
      <alignment vertical="center" wrapText="1"/>
    </xf>
    <xf numFmtId="170" fontId="47" fillId="0" borderId="20" xfId="59" applyNumberFormat="1" applyFont="1" applyFill="1" applyBorder="1" applyAlignment="1" applyProtection="1">
      <alignment vertical="center" wrapText="1"/>
    </xf>
    <xf numFmtId="170" fontId="47" fillId="0" borderId="21" xfId="59" applyNumberFormat="1" applyFont="1" applyFill="1" applyBorder="1" applyAlignment="1" applyProtection="1">
      <alignment horizontal="right" vertical="center" wrapText="1"/>
    </xf>
    <xf numFmtId="0" fontId="2" fillId="0" borderId="10" xfId="59" applyFill="1" applyBorder="1" applyAlignment="1" applyProtection="1">
      <alignment horizontal="center" vertical="center"/>
    </xf>
    <xf numFmtId="170" fontId="2" fillId="0" borderId="31" xfId="59" applyNumberFormat="1" applyFill="1" applyBorder="1" applyAlignment="1" applyProtection="1">
      <alignment vertical="center" wrapText="1"/>
    </xf>
    <xf numFmtId="170" fontId="2" fillId="0" borderId="13" xfId="59" applyNumberFormat="1" applyFill="1" applyBorder="1" applyAlignment="1" applyProtection="1">
      <alignment vertical="center" wrapText="1"/>
    </xf>
    <xf numFmtId="170" fontId="2" fillId="0" borderId="32" xfId="59" applyNumberFormat="1" applyFill="1" applyBorder="1" applyAlignment="1" applyProtection="1">
      <alignment horizontal="right" vertical="center" wrapText="1"/>
    </xf>
    <xf numFmtId="164" fontId="2" fillId="0" borderId="31" xfId="59" applyNumberFormat="1" applyFill="1" applyBorder="1" applyAlignment="1" applyProtection="1">
      <alignment vertical="center" wrapText="1"/>
    </xf>
    <xf numFmtId="164" fontId="2" fillId="0" borderId="13" xfId="59" applyNumberFormat="1" applyFill="1" applyBorder="1" applyAlignment="1" applyProtection="1">
      <alignment vertical="center" wrapText="1"/>
    </xf>
    <xf numFmtId="164" fontId="2" fillId="0" borderId="32" xfId="59" applyNumberFormat="1" applyFill="1" applyBorder="1" applyAlignment="1" applyProtection="1">
      <alignment horizontal="right" vertical="center" wrapText="1"/>
    </xf>
    <xf numFmtId="164" fontId="47" fillId="0" borderId="19" xfId="59" applyNumberFormat="1" applyFont="1" applyFill="1" applyBorder="1" applyAlignment="1" applyProtection="1">
      <alignment vertical="center" wrapText="1"/>
    </xf>
    <xf numFmtId="164" fontId="47" fillId="0" borderId="20" xfId="59" applyNumberFormat="1" applyFont="1" applyFill="1" applyBorder="1" applyAlignment="1" applyProtection="1">
      <alignment vertical="center" wrapText="1"/>
    </xf>
    <xf numFmtId="164" fontId="2" fillId="0" borderId="33" xfId="59" applyNumberFormat="1" applyFill="1" applyBorder="1" applyAlignment="1" applyProtection="1">
      <alignment vertical="center" wrapText="1"/>
    </xf>
    <xf numFmtId="164" fontId="2" fillId="0" borderId="34" xfId="59" applyNumberFormat="1" applyFill="1" applyBorder="1" applyAlignment="1" applyProtection="1">
      <alignment vertical="center" wrapText="1"/>
    </xf>
    <xf numFmtId="164" fontId="2" fillId="0" borderId="35" xfId="59" applyNumberFormat="1" applyFill="1" applyBorder="1" applyAlignment="1" applyProtection="1">
      <alignment horizontal="right" vertical="center" wrapText="1"/>
    </xf>
    <xf numFmtId="0" fontId="2" fillId="0" borderId="26" xfId="59" applyFill="1" applyBorder="1" applyAlignment="1" applyProtection="1">
      <alignment horizontal="center" vertical="center"/>
    </xf>
    <xf numFmtId="164" fontId="47" fillId="0" borderId="36" xfId="59" applyNumberFormat="1" applyFont="1" applyFill="1" applyBorder="1" applyAlignment="1" applyProtection="1">
      <alignment horizontal="right" vertical="center" wrapText="1"/>
    </xf>
    <xf numFmtId="0" fontId="47" fillId="0" borderId="37" xfId="59" applyFont="1" applyFill="1" applyBorder="1" applyAlignment="1" applyProtection="1">
      <alignment horizontal="center" vertical="center" wrapText="1"/>
    </xf>
    <xf numFmtId="165" fontId="47" fillId="0" borderId="36" xfId="59" applyNumberFormat="1" applyFont="1" applyFill="1" applyBorder="1" applyAlignment="1" applyProtection="1">
      <alignment horizontal="right" vertical="center" wrapText="1"/>
    </xf>
    <xf numFmtId="0" fontId="2" fillId="0" borderId="37" xfId="59" applyFill="1" applyBorder="1" applyAlignment="1" applyProtection="1">
      <alignment horizontal="center" vertical="center"/>
    </xf>
    <xf numFmtId="0" fontId="47" fillId="0" borderId="37" xfId="59" applyFont="1" applyFill="1" applyBorder="1" applyAlignment="1" applyProtection="1">
      <alignment horizontal="center" vertical="center"/>
    </xf>
    <xf numFmtId="49" fontId="39" fillId="0" borderId="0" xfId="59" applyNumberFormat="1" applyFont="1" applyFill="1" applyAlignment="1" applyProtection="1">
      <alignment horizontal="left" vertical="top"/>
      <protection locked="0"/>
    </xf>
    <xf numFmtId="0" fontId="2" fillId="0" borderId="0" xfId="59" applyProtection="1">
      <protection locked="0"/>
    </xf>
    <xf numFmtId="0" fontId="39" fillId="0" borderId="0" xfId="59" applyFont="1" applyFill="1" applyAlignment="1" applyProtection="1">
      <alignment horizontal="left" vertical="top"/>
      <protection locked="0"/>
    </xf>
    <xf numFmtId="0" fontId="39" fillId="0" borderId="0" xfId="59" applyFont="1" applyFill="1" applyAlignment="1" applyProtection="1">
      <alignment horizontal="right" vertical="top"/>
      <protection locked="0"/>
    </xf>
    <xf numFmtId="4" fontId="5" fillId="0" borderId="0" xfId="38" applyNumberFormat="1" applyFont="1" applyFill="1" applyBorder="1" applyAlignment="1">
      <alignment vertical="center" wrapText="1"/>
    </xf>
    <xf numFmtId="0" fontId="50" fillId="0" borderId="0" xfId="59" applyFont="1" applyFill="1" applyBorder="1" applyAlignment="1" applyProtection="1">
      <alignment horizontal="left" vertical="center" wrapText="1"/>
      <protection locked="0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1" fontId="5" fillId="24" borderId="10" xfId="38" applyNumberFormat="1" applyFont="1" applyFill="1" applyBorder="1" applyAlignment="1">
      <alignment vertical="center"/>
    </xf>
    <xf numFmtId="0" fontId="1" fillId="0" borderId="0" xfId="59" applyFont="1" applyFill="1" applyAlignment="1" applyProtection="1">
      <alignment horizontal="left" vertical="center"/>
      <protection locked="0"/>
    </xf>
    <xf numFmtId="0" fontId="1" fillId="0" borderId="0" xfId="59" applyFont="1" applyProtection="1">
      <protection locked="0"/>
    </xf>
    <xf numFmtId="0" fontId="1" fillId="0" borderId="10" xfId="59" applyFont="1" applyFill="1" applyBorder="1" applyAlignment="1" applyProtection="1">
      <alignment horizontal="center" vertical="center" wrapText="1"/>
      <protection locked="0"/>
    </xf>
    <xf numFmtId="0" fontId="1" fillId="0" borderId="10" xfId="59" applyFont="1" applyFill="1" applyBorder="1" applyAlignment="1" applyProtection="1">
      <alignment horizontal="center" vertical="center"/>
      <protection locked="0"/>
    </xf>
    <xf numFmtId="172" fontId="43" fillId="0" borderId="13" xfId="38" applyNumberFormat="1" applyFont="1" applyBorder="1" applyAlignment="1">
      <alignment vertical="center" wrapText="1"/>
    </xf>
    <xf numFmtId="172" fontId="43" fillId="0" borderId="13" xfId="38" applyNumberFormat="1" applyFont="1" applyBorder="1" applyAlignment="1">
      <alignment horizontal="left" vertical="center" wrapText="1"/>
    </xf>
    <xf numFmtId="4" fontId="43" fillId="0" borderId="13" xfId="38" applyNumberFormat="1" applyFont="1" applyBorder="1" applyAlignment="1">
      <alignment horizontal="left" vertical="center"/>
    </xf>
    <xf numFmtId="4" fontId="5" fillId="0" borderId="13" xfId="38" applyNumberFormat="1" applyFont="1" applyFill="1" applyBorder="1" applyAlignment="1">
      <alignment horizontal="left" vertical="center" wrapText="1"/>
    </xf>
    <xf numFmtId="4" fontId="5" fillId="0" borderId="15" xfId="38" applyNumberFormat="1" applyFont="1" applyFill="1" applyBorder="1" applyAlignment="1">
      <alignment horizontal="left" vertical="center" wrapText="1"/>
    </xf>
    <xf numFmtId="0" fontId="55" fillId="0" borderId="31" xfId="38" applyFont="1" applyFill="1" applyBorder="1" applyAlignment="1">
      <alignment horizontal="left"/>
    </xf>
    <xf numFmtId="4" fontId="43" fillId="0" borderId="44" xfId="38" applyNumberFormat="1" applyFont="1" applyBorder="1" applyAlignment="1">
      <alignment vertical="center" wrapText="1"/>
    </xf>
    <xf numFmtId="4" fontId="43" fillId="0" borderId="42" xfId="38" applyNumberFormat="1" applyFont="1" applyBorder="1" applyAlignment="1">
      <alignment vertical="center" wrapText="1"/>
    </xf>
    <xf numFmtId="4" fontId="5" fillId="0" borderId="0" xfId="38" applyNumberFormat="1" applyFont="1" applyFill="1" applyBorder="1" applyAlignment="1">
      <alignment horizontal="left" vertical="center" wrapText="1"/>
    </xf>
    <xf numFmtId="4" fontId="45" fillId="0" borderId="32" xfId="0" applyNumberFormat="1" applyFont="1" applyBorder="1" applyAlignment="1">
      <alignment horizontal="left" vertical="center" wrapText="1"/>
    </xf>
    <xf numFmtId="4" fontId="5" fillId="0" borderId="15" xfId="38" applyNumberFormat="1" applyFont="1" applyFill="1" applyBorder="1" applyAlignment="1">
      <alignment horizontal="right" vertical="center" wrapText="1"/>
    </xf>
    <xf numFmtId="4" fontId="5" fillId="0" borderId="13" xfId="38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43" fillId="24" borderId="31" xfId="38" applyNumberFormat="1" applyFont="1" applyFill="1" applyBorder="1" applyAlignment="1">
      <alignment vertical="center"/>
    </xf>
    <xf numFmtId="4" fontId="43" fillId="24" borderId="13" xfId="38" applyNumberFormat="1" applyFont="1" applyFill="1" applyBorder="1" applyAlignment="1">
      <alignment vertical="center"/>
    </xf>
    <xf numFmtId="4" fontId="43" fillId="24" borderId="32" xfId="38" applyNumberFormat="1" applyFont="1" applyFill="1" applyBorder="1" applyAlignment="1">
      <alignment vertical="center"/>
    </xf>
    <xf numFmtId="4" fontId="5" fillId="24" borderId="31" xfId="38" applyNumberFormat="1" applyFont="1" applyFill="1" applyBorder="1" applyAlignment="1">
      <alignment vertical="center" wrapText="1"/>
    </xf>
    <xf numFmtId="4" fontId="5" fillId="24" borderId="15" xfId="38" applyNumberFormat="1" applyFont="1" applyFill="1" applyBorder="1" applyAlignment="1">
      <alignment vertical="center" wrapText="1"/>
    </xf>
    <xf numFmtId="4" fontId="5" fillId="24" borderId="32" xfId="38" applyNumberFormat="1" applyFont="1" applyFill="1" applyBorder="1" applyAlignment="1">
      <alignment vertical="center" wrapText="1"/>
    </xf>
    <xf numFmtId="173" fontId="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0" fontId="31" fillId="0" borderId="0" xfId="0" applyFont="1" applyFill="1" applyAlignment="1">
      <alignment horizontal="right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12" xfId="45" applyFont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top"/>
    </xf>
    <xf numFmtId="0" fontId="26" fillId="0" borderId="15" xfId="45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top"/>
    </xf>
    <xf numFmtId="0" fontId="5" fillId="0" borderId="12" xfId="44" applyFont="1" applyFill="1" applyBorder="1" applyAlignment="1">
      <alignment horizontal="left"/>
    </xf>
    <xf numFmtId="0" fontId="5" fillId="0" borderId="12" xfId="0" applyFont="1" applyFill="1" applyBorder="1" applyAlignment="1">
      <alignment horizontal="left" vertical="center" wrapText="1"/>
    </xf>
    <xf numFmtId="2" fontId="5" fillId="0" borderId="12" xfId="44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38" applyFont="1" applyFill="1" applyAlignment="1">
      <alignment horizontal="center" vertical="center"/>
    </xf>
    <xf numFmtId="2" fontId="5" fillId="0" borderId="12" xfId="55" applyNumberFormat="1" applyFont="1" applyFill="1" applyBorder="1" applyAlignment="1">
      <alignment horizontal="left" wrapText="1"/>
    </xf>
    <xf numFmtId="0" fontId="30" fillId="0" borderId="0" xfId="38" applyFont="1" applyFill="1" applyAlignment="1">
      <alignment horizontal="center" vertical="center" wrapText="1"/>
    </xf>
    <xf numFmtId="0" fontId="30" fillId="0" borderId="0" xfId="38" applyFont="1" applyFill="1" applyAlignment="1">
      <alignment vertical="center" wrapText="1"/>
    </xf>
    <xf numFmtId="0" fontId="30" fillId="0" borderId="0" xfId="38" applyFont="1" applyFill="1" applyAlignment="1">
      <alignment horizontal="center"/>
    </xf>
    <xf numFmtId="0" fontId="30" fillId="0" borderId="0" xfId="38" applyFont="1" applyFill="1" applyAlignment="1">
      <alignment wrapText="1"/>
    </xf>
    <xf numFmtId="0" fontId="43" fillId="0" borderId="0" xfId="38" applyFont="1" applyFill="1" applyBorder="1" applyAlignment="1">
      <alignment horizontal="left" vertical="center" wrapText="1"/>
    </xf>
    <xf numFmtId="0" fontId="33" fillId="0" borderId="14" xfId="38" applyFont="1" applyBorder="1" applyAlignment="1">
      <alignment horizontal="left" vertical="center" wrapText="1"/>
    </xf>
    <xf numFmtId="0" fontId="33" fillId="0" borderId="0" xfId="38" applyFont="1" applyBorder="1" applyAlignment="1">
      <alignment horizontal="left" vertical="center" wrapText="1"/>
    </xf>
    <xf numFmtId="0" fontId="5" fillId="0" borderId="0" xfId="38" applyFont="1" applyFill="1" applyAlignment="1">
      <alignment horizontal="center"/>
    </xf>
    <xf numFmtId="0" fontId="26" fillId="0" borderId="0" xfId="38" applyFont="1" applyFill="1" applyAlignment="1">
      <alignment horizontal="center" vertical="top"/>
    </xf>
    <xf numFmtId="0" fontId="5" fillId="0" borderId="12" xfId="55" applyFont="1" applyFill="1" applyBorder="1" applyAlignment="1">
      <alignment horizontal="left"/>
    </xf>
    <xf numFmtId="171" fontId="5" fillId="24" borderId="42" xfId="38" applyNumberFormat="1" applyFont="1" applyFill="1" applyBorder="1" applyAlignment="1">
      <alignment horizontal="center" vertical="center" wrapText="1"/>
    </xf>
    <xf numFmtId="171" fontId="5" fillId="24" borderId="43" xfId="38" applyNumberFormat="1" applyFont="1" applyFill="1" applyBorder="1" applyAlignment="1">
      <alignment horizontal="center" vertical="center" wrapText="1"/>
    </xf>
    <xf numFmtId="171" fontId="5" fillId="24" borderId="31" xfId="38" applyNumberFormat="1" applyFont="1" applyFill="1" applyBorder="1" applyAlignment="1">
      <alignment horizontal="center" vertical="center" wrapText="1"/>
    </xf>
    <xf numFmtId="171" fontId="5" fillId="24" borderId="13" xfId="38" applyNumberFormat="1" applyFont="1" applyFill="1" applyBorder="1" applyAlignment="1">
      <alignment horizontal="center" vertical="center" wrapText="1"/>
    </xf>
    <xf numFmtId="171" fontId="5" fillId="24" borderId="32" xfId="38" applyNumberFormat="1" applyFont="1" applyFill="1" applyBorder="1" applyAlignment="1">
      <alignment horizontal="center" vertical="center" wrapText="1"/>
    </xf>
    <xf numFmtId="0" fontId="5" fillId="0" borderId="12" xfId="55" applyFont="1" applyFill="1" applyBorder="1" applyAlignment="1">
      <alignment horizontal="center" vertical="center" wrapText="1"/>
    </xf>
    <xf numFmtId="0" fontId="5" fillId="0" borderId="10" xfId="55" applyFont="1" applyFill="1" applyBorder="1" applyAlignment="1">
      <alignment horizontal="center" vertical="center" wrapText="1"/>
    </xf>
    <xf numFmtId="0" fontId="5" fillId="0" borderId="10" xfId="38" applyFont="1" applyFill="1" applyBorder="1" applyAlignment="1">
      <alignment horizontal="center" vertical="center" wrapText="1"/>
    </xf>
    <xf numFmtId="0" fontId="5" fillId="0" borderId="42" xfId="55" applyFont="1" applyFill="1" applyBorder="1" applyAlignment="1">
      <alignment horizontal="center" vertical="center" wrapText="1"/>
    </xf>
    <xf numFmtId="0" fontId="5" fillId="0" borderId="43" xfId="55" applyFont="1" applyFill="1" applyBorder="1" applyAlignment="1">
      <alignment horizontal="center" vertical="center" wrapText="1"/>
    </xf>
    <xf numFmtId="0" fontId="5" fillId="0" borderId="42" xfId="38" applyFont="1" applyFill="1" applyBorder="1" applyAlignment="1">
      <alignment horizontal="center" vertical="center" wrapText="1"/>
    </xf>
    <xf numFmtId="0" fontId="5" fillId="0" borderId="12" xfId="38" applyFont="1" applyFill="1" applyBorder="1" applyAlignment="1">
      <alignment horizontal="center" vertical="center" wrapText="1"/>
    </xf>
    <xf numFmtId="0" fontId="5" fillId="0" borderId="43" xfId="38" applyFont="1" applyFill="1" applyBorder="1" applyAlignment="1">
      <alignment horizontal="center" vertical="center" wrapText="1"/>
    </xf>
    <xf numFmtId="0" fontId="26" fillId="0" borderId="0" xfId="38" applyFont="1" applyBorder="1" applyAlignment="1">
      <alignment horizontal="left" vertical="center" wrapText="1"/>
    </xf>
    <xf numFmtId="49" fontId="43" fillId="0" borderId="0" xfId="38" applyNumberFormat="1" applyFont="1" applyFill="1" applyBorder="1" applyAlignment="1">
      <alignment horizontal="left" vertical="center"/>
    </xf>
    <xf numFmtId="0" fontId="47" fillId="0" borderId="38" xfId="59" applyFont="1" applyFill="1" applyBorder="1" applyAlignment="1" applyProtection="1">
      <alignment horizontal="left" vertical="center" wrapText="1"/>
    </xf>
    <xf numFmtId="0" fontId="47" fillId="0" borderId="36" xfId="59" applyFont="1" applyFill="1" applyBorder="1" applyAlignment="1" applyProtection="1">
      <alignment horizontal="left" vertical="center" wrapText="1"/>
    </xf>
    <xf numFmtId="0" fontId="47" fillId="0" borderId="25" xfId="59" applyFont="1" applyFill="1" applyBorder="1" applyAlignment="1" applyProtection="1">
      <alignment horizontal="left"/>
    </xf>
    <xf numFmtId="0" fontId="47" fillId="0" borderId="26" xfId="59" applyFont="1" applyFill="1" applyBorder="1" applyAlignment="1" applyProtection="1">
      <alignment horizontal="left"/>
    </xf>
    <xf numFmtId="0" fontId="47" fillId="0" borderId="39" xfId="59" applyFont="1" applyFill="1" applyBorder="1" applyAlignment="1" applyProtection="1">
      <alignment horizontal="center" vertical="center"/>
    </xf>
    <xf numFmtId="0" fontId="47" fillId="0" borderId="40" xfId="59" applyFont="1" applyFill="1" applyBorder="1" applyAlignment="1" applyProtection="1">
      <alignment horizontal="center" vertical="center"/>
    </xf>
    <xf numFmtId="0" fontId="47" fillId="0" borderId="41" xfId="59" applyFont="1" applyFill="1" applyBorder="1" applyAlignment="1" applyProtection="1">
      <alignment horizontal="center" vertical="center"/>
    </xf>
    <xf numFmtId="0" fontId="47" fillId="0" borderId="38" xfId="59" applyFont="1" applyFill="1" applyBorder="1" applyAlignment="1" applyProtection="1">
      <alignment horizontal="left"/>
    </xf>
    <xf numFmtId="0" fontId="47" fillId="0" borderId="36" xfId="59" applyFont="1" applyFill="1" applyBorder="1" applyAlignment="1" applyProtection="1">
      <alignment horizontal="left"/>
    </xf>
    <xf numFmtId="0" fontId="47" fillId="0" borderId="38" xfId="59" applyFont="1" applyFill="1" applyBorder="1" applyAlignment="1" applyProtection="1">
      <alignment horizontal="left" vertical="center"/>
    </xf>
    <xf numFmtId="0" fontId="47" fillId="0" borderId="36" xfId="59" applyFont="1" applyFill="1" applyBorder="1" applyAlignment="1" applyProtection="1">
      <alignment horizontal="left" vertical="center"/>
    </xf>
    <xf numFmtId="0" fontId="2" fillId="0" borderId="0" xfId="59" applyAlignment="1" applyProtection="1">
      <alignment horizontal="center"/>
    </xf>
    <xf numFmtId="0" fontId="2" fillId="0" borderId="39" xfId="59" applyFill="1" applyBorder="1" applyAlignment="1" applyProtection="1">
      <alignment horizontal="center" vertical="center"/>
    </xf>
    <xf numFmtId="0" fontId="2" fillId="0" borderId="40" xfId="59" applyFill="1" applyBorder="1" applyAlignment="1" applyProtection="1">
      <alignment horizontal="center" vertical="center"/>
    </xf>
    <xf numFmtId="0" fontId="2" fillId="0" borderId="41" xfId="59" applyFill="1" applyBorder="1" applyAlignment="1" applyProtection="1">
      <alignment horizontal="center" vertical="center"/>
    </xf>
    <xf numFmtId="0" fontId="47" fillId="0" borderId="29" xfId="59" applyFont="1" applyFill="1" applyBorder="1" applyAlignment="1" applyProtection="1">
      <alignment horizontal="left"/>
    </xf>
    <xf numFmtId="0" fontId="2" fillId="0" borderId="39" xfId="59" applyFill="1" applyBorder="1" applyAlignment="1" applyProtection="1">
      <alignment horizontal="center"/>
    </xf>
    <xf numFmtId="0" fontId="2" fillId="0" borderId="40" xfId="59" applyFill="1" applyBorder="1" applyAlignment="1" applyProtection="1">
      <alignment horizontal="center"/>
    </xf>
    <xf numFmtId="0" fontId="2" fillId="0" borderId="41" xfId="59" applyFill="1" applyBorder="1" applyAlignment="1" applyProtection="1">
      <alignment horizontal="center"/>
    </xf>
    <xf numFmtId="0" fontId="48" fillId="0" borderId="0" xfId="59" applyFont="1" applyFill="1" applyAlignment="1" applyProtection="1">
      <alignment horizontal="center" vertical="center"/>
      <protection locked="0"/>
    </xf>
    <xf numFmtId="0" fontId="39" fillId="0" borderId="0" xfId="59" applyFont="1" applyFill="1" applyBorder="1" applyAlignment="1" applyProtection="1">
      <alignment horizontal="right" vertical="center" wrapText="1"/>
      <protection locked="0"/>
    </xf>
    <xf numFmtId="0" fontId="39" fillId="0" borderId="0" xfId="59" applyFont="1" applyFill="1" applyAlignment="1" applyProtection="1">
      <alignment horizontal="right" vertical="center"/>
      <protection locked="0"/>
    </xf>
    <xf numFmtId="168" fontId="58" fillId="0" borderId="0" xfId="60" applyNumberFormat="1" applyFont="1" applyFill="1" applyAlignment="1" applyProtection="1">
      <alignment horizontal="right" vertical="center"/>
      <protection locked="0"/>
    </xf>
    <xf numFmtId="0" fontId="2" fillId="0" borderId="0" xfId="59" applyFill="1" applyAlignment="1" applyProtection="1">
      <alignment horizontal="center" vertical="center" wrapText="1"/>
    </xf>
    <xf numFmtId="0" fontId="50" fillId="0" borderId="0" xfId="59" applyFont="1" applyFill="1" applyBorder="1" applyAlignment="1" applyProtection="1">
      <alignment horizontal="left" vertical="center" wrapText="1"/>
      <protection locked="0"/>
    </xf>
    <xf numFmtId="0" fontId="5" fillId="0" borderId="12" xfId="38" applyFont="1" applyFill="1" applyBorder="1" applyAlignment="1">
      <alignment horizontal="left" vertical="center" wrapText="1"/>
    </xf>
  </cellXfs>
  <cellStyles count="6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36"/>
    <cellStyle name="Обычный 2" xfId="37"/>
    <cellStyle name="Обычный 2 2" xfId="57"/>
    <cellStyle name="Обычный 2 3" xfId="60"/>
    <cellStyle name="Обычный 3" xfId="38"/>
    <cellStyle name="Обычный 3 2" xfId="62"/>
    <cellStyle name="Обычный 3 2 2 2" xfId="39"/>
    <cellStyle name="Обычный 3 2 2 2 2 10" xfId="58"/>
    <cellStyle name="Обычный 3 2 2 2 2 10 2" xfId="61"/>
    <cellStyle name="Обычный 4" xfId="40"/>
    <cellStyle name="Обычный 4 2" xfId="41"/>
    <cellStyle name="Обычный 5" xfId="42"/>
    <cellStyle name="Обычный 6" xfId="43"/>
    <cellStyle name="Обычный 6 2" xfId="44"/>
    <cellStyle name="Обычный 6 2 2" xfId="55"/>
    <cellStyle name="Обычный 7" xfId="45"/>
    <cellStyle name="Обычный 8" xfId="56"/>
    <cellStyle name="Обычный 9" xfId="59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Финансовый 2" xfId="51"/>
    <cellStyle name="Финансовый 2 2 2 2 2" xfId="52"/>
    <cellStyle name="Финансовый 3" xfId="53"/>
    <cellStyle name="Хороший" xfId="54" builtinId="26" customBuiltin="1"/>
  </cellStyles>
  <dxfs count="27">
    <dxf>
      <font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1669676</xdr:colOff>
      <xdr:row>46</xdr:row>
      <xdr:rowOff>224118</xdr:rowOff>
    </xdr:from>
    <xdr:to>
      <xdr:col>2</xdr:col>
      <xdr:colOff>184012</xdr:colOff>
      <xdr:row>47</xdr:row>
      <xdr:rowOff>78442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117" y="17044147"/>
          <a:ext cx="520189" cy="313765"/>
        </a:xfrm>
        <a:prstGeom prst="rect">
          <a:avLst/>
        </a:prstGeom>
      </xdr:spPr>
    </xdr:pic>
    <xdr:clientData/>
  </xdr:twoCellAnchor>
  <xdr:twoCellAnchor editAs="oneCell">
    <xdr:from>
      <xdr:col>2</xdr:col>
      <xdr:colOff>22413</xdr:colOff>
      <xdr:row>44</xdr:row>
      <xdr:rowOff>168089</xdr:rowOff>
    </xdr:from>
    <xdr:to>
      <xdr:col>2</xdr:col>
      <xdr:colOff>354587</xdr:colOff>
      <xdr:row>46</xdr:row>
      <xdr:rowOff>100853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707" y="16584707"/>
          <a:ext cx="332174" cy="336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</xdr:row>
          <xdr:rowOff>9525</xdr:rowOff>
        </xdr:from>
        <xdr:to>
          <xdr:col>14</xdr:col>
          <xdr:colOff>9525</xdr:colOff>
          <xdr:row>3</xdr:row>
          <xdr:rowOff>76200</xdr:rowOff>
        </xdr:to>
        <xdr:sp macro="" textlink="">
          <xdr:nvSpPr>
            <xdr:cNvPr id="11265" name="Butto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</xdr:row>
          <xdr:rowOff>9525</xdr:rowOff>
        </xdr:from>
        <xdr:to>
          <xdr:col>14</xdr:col>
          <xdr:colOff>0</xdr:colOff>
          <xdr:row>5</xdr:row>
          <xdr:rowOff>0</xdr:rowOff>
        </xdr:to>
        <xdr:sp macro="" textlink="">
          <xdr:nvSpPr>
            <xdr:cNvPr id="11266" name="Butto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1971676</xdr:colOff>
      <xdr:row>111</xdr:row>
      <xdr:rowOff>95250</xdr:rowOff>
    </xdr:from>
    <xdr:to>
      <xdr:col>2</xdr:col>
      <xdr:colOff>2333626</xdr:colOff>
      <xdr:row>113</xdr:row>
      <xdr:rowOff>80561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1" y="23698200"/>
          <a:ext cx="361950" cy="366311"/>
        </a:xfrm>
        <a:prstGeom prst="rect">
          <a:avLst/>
        </a:prstGeom>
      </xdr:spPr>
    </xdr:pic>
    <xdr:clientData/>
  </xdr:twoCellAnchor>
  <xdr:twoCellAnchor editAs="oneCell">
    <xdr:from>
      <xdr:col>2</xdr:col>
      <xdr:colOff>1600201</xdr:colOff>
      <xdr:row>114</xdr:row>
      <xdr:rowOff>66675</xdr:rowOff>
    </xdr:from>
    <xdr:to>
      <xdr:col>2</xdr:col>
      <xdr:colOff>2184485</xdr:colOff>
      <xdr:row>116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6" y="24241125"/>
          <a:ext cx="584284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000-55-1-01.32-1214_&#1059;&#1053;&#1062;%20(00414CDA$$$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000-52-1-01.31-0033_&#1059;&#1053;&#1062;%20(00403D40$$$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&#1059;&#1053;&#1062;%20_000-51-2-01.12-0023%20(&#1057;&#1080;&#1085;&#1077;&#1075;&#1072;)%20(004044E1$$$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&#1059;&#1053;&#1062;%20_%20%20000-55-2-01.12-0026%20(&#1057;&#1099;&#1082;&#1090;&#1099;&#1074;&#1082;&#1072;&#1088;%20-%20&#1050;&#1088;&#1072;&#1089;&#1085;&#1086;&#1079;&#1072;&#1090;&#1072;&#1103;)...%20(00415A7F$$$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519\AppData\Local\Temp\&#1059;&#1053;&#1062;%20G_002-52-2-02.31-02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474\Desktop\&#1048;&#1085;&#1090;&#1077;&#1088;&#1087;&#1086;&#1083;&#1103;&#1094;&#1080;&#1103;_&#1082;&#1072;&#1082;_&#1092;&#1091;&#1085;&#1082;&#1094;&#1080;&#1103;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5-1-01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  <cell r="F2">
            <v>1.07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  <cell r="F3">
            <v>1.1320600000000001</v>
          </cell>
        </row>
        <row r="4">
          <cell r="A4" t="str">
            <v>Карелэнерго</v>
          </cell>
          <cell r="E4">
            <v>2018</v>
          </cell>
          <cell r="F4">
            <v>1.1943233</v>
          </cell>
        </row>
        <row r="5">
          <cell r="A5" t="str">
            <v>Колэнерго</v>
          </cell>
          <cell r="E5">
            <v>2019</v>
          </cell>
          <cell r="F5">
            <v>1.2504564950999999</v>
          </cell>
        </row>
        <row r="6">
          <cell r="A6" t="str">
            <v>Комиэнерго</v>
          </cell>
          <cell r="E6">
            <v>2020</v>
          </cell>
          <cell r="F6">
            <v>1.2992242984088997</v>
          </cell>
        </row>
        <row r="7">
          <cell r="A7" t="str">
            <v>Новгородэнерго</v>
          </cell>
          <cell r="E7">
            <v>2021</v>
          </cell>
          <cell r="F7">
            <v>1.3511932703452558</v>
          </cell>
        </row>
        <row r="8">
          <cell r="A8" t="str">
            <v>Псковэнерго</v>
          </cell>
          <cell r="E8">
            <v>2022</v>
          </cell>
          <cell r="F8">
            <v>1.3971338415369945</v>
          </cell>
        </row>
      </sheetData>
      <sheetData sheetId="2">
        <row r="2">
          <cell r="A2" t="str">
            <v>В1-01</v>
          </cell>
          <cell r="B2" t="str">
            <v>Ячейка выключателя 35 кВ</v>
          </cell>
          <cell r="C2">
            <v>5010</v>
          </cell>
          <cell r="D2" t="str">
            <v>тыс. руб.</v>
          </cell>
          <cell r="E2" t="str">
            <v>С1-1-1</v>
          </cell>
          <cell r="F2" t="str">
            <v>П2-01</v>
          </cell>
          <cell r="K2">
            <v>0</v>
          </cell>
          <cell r="L2">
            <v>5</v>
          </cell>
          <cell r="M2">
            <v>10</v>
          </cell>
          <cell r="N2">
            <v>20</v>
          </cell>
          <cell r="O2">
            <v>30</v>
          </cell>
          <cell r="P2">
            <v>40</v>
          </cell>
          <cell r="Q2">
            <v>50</v>
          </cell>
          <cell r="R2">
            <v>60</v>
          </cell>
          <cell r="S2">
            <v>100</v>
          </cell>
          <cell r="T2">
            <v>150</v>
          </cell>
          <cell r="U2">
            <v>250</v>
          </cell>
          <cell r="V2">
            <v>350</v>
          </cell>
          <cell r="W2">
            <v>450</v>
          </cell>
        </row>
        <row r="3">
          <cell r="A3" t="str">
            <v>В1-02</v>
          </cell>
          <cell r="B3" t="str">
            <v>Ячейка выключателя 110 кВ</v>
          </cell>
          <cell r="C3">
            <v>16543</v>
          </cell>
          <cell r="D3" t="str">
            <v>тыс. руб.</v>
          </cell>
          <cell r="E3" t="str">
            <v>С1-1-2</v>
          </cell>
          <cell r="F3" t="str">
            <v>П2-02</v>
          </cell>
          <cell r="J3">
            <v>10</v>
          </cell>
          <cell r="K3">
            <v>0</v>
          </cell>
          <cell r="L3">
            <v>510</v>
          </cell>
          <cell r="M3">
            <v>2108</v>
          </cell>
          <cell r="N3">
            <v>5304</v>
          </cell>
          <cell r="O3">
            <v>8500</v>
          </cell>
          <cell r="P3">
            <v>11696</v>
          </cell>
          <cell r="Q3">
            <v>14892</v>
          </cell>
          <cell r="R3">
            <v>18088</v>
          </cell>
          <cell r="S3">
            <v>30872</v>
          </cell>
          <cell r="T3">
            <v>46852</v>
          </cell>
          <cell r="U3">
            <v>78812</v>
          </cell>
          <cell r="V3">
            <v>110772</v>
          </cell>
          <cell r="W3">
            <v>142732</v>
          </cell>
        </row>
        <row r="4">
          <cell r="A4" t="str">
            <v>В1-03</v>
          </cell>
          <cell r="B4" t="str">
            <v>Ячейка выключателя 220 кВ</v>
          </cell>
          <cell r="C4">
            <v>28880</v>
          </cell>
          <cell r="D4" t="str">
            <v>тыс. руб.</v>
          </cell>
          <cell r="E4" t="str">
            <v>С1-1-3</v>
          </cell>
          <cell r="F4" t="str">
            <v>П2-02</v>
          </cell>
          <cell r="J4">
            <v>35</v>
          </cell>
          <cell r="K4">
            <v>0</v>
          </cell>
          <cell r="L4">
            <v>3000</v>
          </cell>
          <cell r="M4">
            <v>5700</v>
          </cell>
          <cell r="N4">
            <v>13642</v>
          </cell>
          <cell r="O4">
            <v>18354.5</v>
          </cell>
          <cell r="P4">
            <v>23067</v>
          </cell>
          <cell r="Q4">
            <v>25882</v>
          </cell>
          <cell r="R4">
            <v>28697</v>
          </cell>
          <cell r="S4">
            <v>39957</v>
          </cell>
          <cell r="T4">
            <v>54032</v>
          </cell>
          <cell r="U4">
            <v>82182</v>
          </cell>
          <cell r="V4">
            <v>110332</v>
          </cell>
          <cell r="W4">
            <v>138482</v>
          </cell>
        </row>
        <row r="5">
          <cell r="A5" t="str">
            <v>В2-01</v>
          </cell>
          <cell r="B5" t="str">
            <v>Ячейка выключателя 10 (6) кВ</v>
          </cell>
          <cell r="C5">
            <v>1660</v>
          </cell>
          <cell r="D5" t="str">
            <v>тыс. руб.</v>
          </cell>
          <cell r="J5">
            <v>110</v>
          </cell>
          <cell r="K5">
            <v>0</v>
          </cell>
          <cell r="L5">
            <v>3222</v>
          </cell>
          <cell r="M5">
            <v>5000</v>
          </cell>
          <cell r="N5">
            <v>13000</v>
          </cell>
          <cell r="O5">
            <v>21000</v>
          </cell>
          <cell r="P5">
            <v>39097</v>
          </cell>
          <cell r="Q5">
            <v>57194</v>
          </cell>
          <cell r="R5">
            <v>60240.800000000003</v>
          </cell>
          <cell r="S5">
            <v>72428</v>
          </cell>
          <cell r="T5">
            <v>85553</v>
          </cell>
          <cell r="U5">
            <v>111803</v>
          </cell>
          <cell r="V5">
            <v>138053</v>
          </cell>
          <cell r="W5">
            <v>164303</v>
          </cell>
        </row>
        <row r="6">
          <cell r="A6" t="str">
            <v>В2-02</v>
          </cell>
          <cell r="B6" t="str">
            <v>Ячейка выключателя 20 кВ</v>
          </cell>
          <cell r="C6">
            <v>2915</v>
          </cell>
          <cell r="D6" t="str">
            <v>тыс. руб.</v>
          </cell>
          <cell r="J6">
            <v>220</v>
          </cell>
          <cell r="K6">
            <v>0</v>
          </cell>
          <cell r="L6">
            <v>19804</v>
          </cell>
          <cell r="M6">
            <v>33600</v>
          </cell>
          <cell r="N6">
            <v>42529.5</v>
          </cell>
          <cell r="O6">
            <v>51459</v>
          </cell>
          <cell r="P6">
            <v>55380.5</v>
          </cell>
          <cell r="Q6">
            <v>59302</v>
          </cell>
          <cell r="R6">
            <v>63614</v>
          </cell>
          <cell r="S6">
            <v>80862</v>
          </cell>
          <cell r="T6">
            <v>99996</v>
          </cell>
          <cell r="U6">
            <v>125298</v>
          </cell>
          <cell r="V6">
            <v>175417</v>
          </cell>
          <cell r="W6">
            <v>225537</v>
          </cell>
        </row>
        <row r="7">
          <cell r="A7" t="str">
            <v>Т1-01-1</v>
          </cell>
          <cell r="B7" t="str">
            <v>Ячейка трансформатора Т 35/НН, 6,3 МВА</v>
          </cell>
          <cell r="C7">
            <v>9953</v>
          </cell>
          <cell r="D7" t="str">
            <v>тыс. руб.</v>
          </cell>
          <cell r="E7" t="str">
            <v>С1-2-1</v>
          </cell>
          <cell r="F7" t="str">
            <v>П2-06</v>
          </cell>
        </row>
        <row r="8">
          <cell r="A8" t="str">
            <v>Т1-01-2</v>
          </cell>
          <cell r="B8" t="str">
            <v>Ячейка трансформатора Т 110/НН, 6,3 МВА</v>
          </cell>
          <cell r="C8">
            <v>17364</v>
          </cell>
          <cell r="D8" t="str">
            <v>тыс. руб.</v>
          </cell>
          <cell r="E8" t="str">
            <v>С1-2-2</v>
          </cell>
          <cell r="F8" t="str">
            <v>П2-07</v>
          </cell>
        </row>
        <row r="9">
          <cell r="A9" t="str">
            <v>Т1-01-3</v>
          </cell>
          <cell r="B9" t="str">
            <v>Ячейка трансформатора Т 110/35/НН, 6,3 МВА</v>
          </cell>
          <cell r="C9">
            <v>19037</v>
          </cell>
          <cell r="D9" t="str">
            <v>тыс. руб.</v>
          </cell>
          <cell r="E9" t="str">
            <v>С1-2-2</v>
          </cell>
          <cell r="F9" t="str">
            <v>П2-07</v>
          </cell>
        </row>
        <row r="10">
          <cell r="A10" t="str">
            <v>Т1-02-1</v>
          </cell>
          <cell r="B10" t="str">
            <v>Ячейка трансформатора Т 35/НН, 10 МВА</v>
          </cell>
          <cell r="C10">
            <v>15989</v>
          </cell>
          <cell r="D10" t="str">
            <v>тыс. руб.</v>
          </cell>
          <cell r="E10" t="str">
            <v>С1-2-1</v>
          </cell>
          <cell r="F10" t="str">
            <v>П2-06</v>
          </cell>
        </row>
        <row r="11">
          <cell r="A11" t="str">
            <v>Т1-02-2</v>
          </cell>
          <cell r="B11" t="str">
            <v>Ячейка трансформатора Т 110/НН, 10 МВА</v>
          </cell>
          <cell r="C11">
            <v>18527</v>
          </cell>
          <cell r="D11" t="str">
            <v>тыс. руб.</v>
          </cell>
          <cell r="E11" t="str">
            <v>С1-2-2</v>
          </cell>
          <cell r="F11" t="str">
            <v>П2-07</v>
          </cell>
        </row>
        <row r="12">
          <cell r="A12" t="str">
            <v>Т1-02-3</v>
          </cell>
          <cell r="B12" t="str">
            <v>Ячейка трансформатора Т 110/35/НН, 10 МВА</v>
          </cell>
          <cell r="C12">
            <v>21277</v>
          </cell>
          <cell r="D12" t="str">
            <v>тыс. руб.</v>
          </cell>
          <cell r="E12" t="str">
            <v>С1-2-2</v>
          </cell>
          <cell r="F12" t="str">
            <v>П2-07</v>
          </cell>
        </row>
        <row r="13">
          <cell r="A13" t="str">
            <v>Т1-03-1</v>
          </cell>
          <cell r="B13" t="str">
            <v>Ячейка трансформатора Т 35/НН, 16 МВА</v>
          </cell>
          <cell r="C13">
            <v>18576</v>
          </cell>
          <cell r="D13" t="str">
            <v>тыс. руб.</v>
          </cell>
          <cell r="E13" t="str">
            <v>С1-2-1</v>
          </cell>
          <cell r="F13" t="str">
            <v>П2-06</v>
          </cell>
        </row>
        <row r="14">
          <cell r="A14" t="str">
            <v>Т1-03-2</v>
          </cell>
          <cell r="B14" t="str">
            <v>Ячейка трансформатора Т 110/НН, 16 МВА</v>
          </cell>
          <cell r="C14">
            <v>20766</v>
          </cell>
          <cell r="D14" t="str">
            <v>тыс. руб.</v>
          </cell>
          <cell r="E14" t="str">
            <v>С1-2-2</v>
          </cell>
          <cell r="F14" t="str">
            <v>П2-07</v>
          </cell>
        </row>
        <row r="15">
          <cell r="A15" t="str">
            <v>Т1-03-3</v>
          </cell>
          <cell r="B15" t="str">
            <v>Ячейка трансформатора Т 110/35/НН, 16 МВА</v>
          </cell>
          <cell r="C15">
            <v>25134</v>
          </cell>
          <cell r="D15" t="str">
            <v>тыс. руб.</v>
          </cell>
          <cell r="E15" t="str">
            <v>С1-2-2</v>
          </cell>
          <cell r="F15" t="str">
            <v>П2-07</v>
          </cell>
        </row>
        <row r="16">
          <cell r="A16" t="str">
            <v>Т1-04-1</v>
          </cell>
          <cell r="B16" t="str">
            <v>Ячейка трансформатора Т 35/НН, 25 МВА</v>
          </cell>
          <cell r="C16">
            <v>26121</v>
          </cell>
          <cell r="D16" t="str">
            <v>тыс. руб.</v>
          </cell>
          <cell r="E16" t="str">
            <v>С1-2-1</v>
          </cell>
          <cell r="F16" t="str">
            <v>П2-06</v>
          </cell>
        </row>
        <row r="17">
          <cell r="A17" t="str">
            <v>Т1-04-2</v>
          </cell>
          <cell r="B17" t="str">
            <v>Ячейка трансформатора Т 110/НН, 25 МВА</v>
          </cell>
          <cell r="C17">
            <v>23512</v>
          </cell>
          <cell r="D17" t="str">
            <v>тыс. руб.</v>
          </cell>
          <cell r="E17" t="str">
            <v>С1-2-2</v>
          </cell>
          <cell r="F17" t="str">
            <v>П2-07</v>
          </cell>
        </row>
        <row r="18">
          <cell r="A18" t="str">
            <v>Т1-04-3</v>
          </cell>
          <cell r="B18" t="str">
            <v>Ячейка трансформатора Т 110/35/НН, 25 МВА</v>
          </cell>
          <cell r="C18">
            <v>32224</v>
          </cell>
          <cell r="D18" t="str">
            <v>тыс. руб.</v>
          </cell>
          <cell r="E18" t="str">
            <v>С1-2-2</v>
          </cell>
          <cell r="F18" t="str">
            <v>П2-07</v>
          </cell>
        </row>
        <row r="19">
          <cell r="A19" t="str">
            <v>Т1-04-4</v>
          </cell>
          <cell r="B19" t="str">
            <v>Ячейка трансформатора Т 220/НН, 25 МВА</v>
          </cell>
          <cell r="C19">
            <v>39123</v>
          </cell>
          <cell r="D19" t="str">
            <v>тыс. руб.</v>
          </cell>
          <cell r="E19" t="str">
            <v>С1-2-3</v>
          </cell>
          <cell r="F19" t="str">
            <v>П2-07</v>
          </cell>
        </row>
        <row r="20">
          <cell r="A20" t="str">
            <v>Т1-04-5</v>
          </cell>
          <cell r="B20" t="str">
            <v>Ячейка трансформатора Т 220/35/НН, 25 МВА</v>
          </cell>
          <cell r="C20">
            <v>42935</v>
          </cell>
          <cell r="D20" t="str">
            <v>тыс. руб.</v>
          </cell>
          <cell r="E20" t="str">
            <v>С1-2-3</v>
          </cell>
          <cell r="F20" t="str">
            <v>П2-07</v>
          </cell>
        </row>
        <row r="21">
          <cell r="A21" t="str">
            <v>Т1-05-1</v>
          </cell>
          <cell r="B21" t="str">
            <v>Ячейка трансформатора Т 35/НН, 40 МВА</v>
          </cell>
          <cell r="C21">
            <v>30614</v>
          </cell>
          <cell r="D21" t="str">
            <v>тыс. руб.</v>
          </cell>
          <cell r="E21" t="str">
            <v>С1-2-1</v>
          </cell>
          <cell r="F21" t="str">
            <v>П2-06</v>
          </cell>
        </row>
        <row r="22">
          <cell r="A22" t="str">
            <v>Т1-05-2</v>
          </cell>
          <cell r="B22" t="str">
            <v>Ячейка трансформатора Т 110/НН, 40 МВА</v>
          </cell>
          <cell r="C22">
            <v>31722</v>
          </cell>
          <cell r="D22" t="str">
            <v>тыс. руб.</v>
          </cell>
          <cell r="E22" t="str">
            <v>С1-2-2</v>
          </cell>
          <cell r="F22" t="str">
            <v>П2-07</v>
          </cell>
        </row>
        <row r="23">
          <cell r="A23" t="str">
            <v>Т1-05-3</v>
          </cell>
          <cell r="B23" t="str">
            <v>Ячейка трансформатора Т 110/35/НН, 40 МВА</v>
          </cell>
          <cell r="C23">
            <v>36788</v>
          </cell>
          <cell r="D23" t="str">
            <v>тыс. руб.</v>
          </cell>
          <cell r="E23" t="str">
            <v>С1-2-2</v>
          </cell>
          <cell r="F23" t="str">
            <v>П2-07</v>
          </cell>
        </row>
        <row r="24">
          <cell r="A24" t="str">
            <v>Т1-05-4</v>
          </cell>
          <cell r="B24" t="str">
            <v>Ячейка трансформатора Т 220/НН, 40 МВА</v>
          </cell>
          <cell r="C24">
            <v>41279</v>
          </cell>
          <cell r="D24" t="str">
            <v>тыс. руб.</v>
          </cell>
          <cell r="E24" t="str">
            <v>С1-2-3</v>
          </cell>
          <cell r="F24" t="str">
            <v>П2-07</v>
          </cell>
        </row>
        <row r="25">
          <cell r="A25" t="str">
            <v>Т1-05-5</v>
          </cell>
          <cell r="B25" t="str">
            <v>Ячейка трансформатора Т 220/35/НН, 40 МВА</v>
          </cell>
          <cell r="C25">
            <v>49402</v>
          </cell>
          <cell r="D25" t="str">
            <v>тыс. руб.</v>
          </cell>
          <cell r="E25" t="str">
            <v>С1-2-3</v>
          </cell>
          <cell r="F25" t="str">
            <v>П2-07</v>
          </cell>
        </row>
        <row r="26">
          <cell r="A26" t="str">
            <v>Т1-06-1</v>
          </cell>
          <cell r="B26" t="str">
            <v>Ячейка трансформатора Т 35/НН, 63 МВА</v>
          </cell>
          <cell r="C26">
            <v>36543</v>
          </cell>
          <cell r="D26" t="str">
            <v>тыс. руб.</v>
          </cell>
          <cell r="E26" t="str">
            <v>С1-2-1</v>
          </cell>
          <cell r="F26" t="str">
            <v>П2-06</v>
          </cell>
        </row>
        <row r="27">
          <cell r="A27" t="str">
            <v>Т1-06-2</v>
          </cell>
          <cell r="B27" t="str">
            <v>Ячейка трансформатора Т 110/НН, 63 МВА</v>
          </cell>
          <cell r="C27">
            <v>36337</v>
          </cell>
          <cell r="D27" t="str">
            <v>тыс. руб.</v>
          </cell>
          <cell r="E27" t="str">
            <v>С1-2-2</v>
          </cell>
          <cell r="F27" t="str">
            <v>П2-07</v>
          </cell>
        </row>
        <row r="28">
          <cell r="A28" t="str">
            <v>Т1-06-3</v>
          </cell>
          <cell r="B28" t="str">
            <v>Ячейка трансформатора Т 110/35/НН, 63 МВА</v>
          </cell>
          <cell r="C28">
            <v>45007</v>
          </cell>
          <cell r="D28" t="str">
            <v>тыс. руб.</v>
          </cell>
          <cell r="E28" t="str">
            <v>С1-2-2</v>
          </cell>
          <cell r="F28" t="str">
            <v>П2-07</v>
          </cell>
        </row>
        <row r="29">
          <cell r="A29" t="str">
            <v>Т1-06-4</v>
          </cell>
          <cell r="B29" t="str">
            <v>Ячейка трансформатора Т 220/НН, 63 МВА</v>
          </cell>
          <cell r="C29">
            <v>48824</v>
          </cell>
          <cell r="D29" t="str">
            <v>тыс. руб.</v>
          </cell>
          <cell r="E29" t="str">
            <v>С1-2-3</v>
          </cell>
          <cell r="F29" t="str">
            <v>П2-07</v>
          </cell>
        </row>
        <row r="30">
          <cell r="A30" t="str">
            <v>Т1-06-5</v>
          </cell>
          <cell r="B30" t="str">
            <v>Ячейка трансформатора Т 220/35/НН, 63 МВА</v>
          </cell>
          <cell r="C30">
            <v>66648</v>
          </cell>
          <cell r="D30" t="str">
            <v>тыс. руб.</v>
          </cell>
          <cell r="E30" t="str">
            <v>С1-2-3</v>
          </cell>
          <cell r="F30" t="str">
            <v>П2-07</v>
          </cell>
        </row>
        <row r="31">
          <cell r="A31" t="str">
            <v>Т1-06-6</v>
          </cell>
          <cell r="B31" t="str">
            <v>Ячейка трансформатора АТ 220/110/НН, 63 МВА</v>
          </cell>
          <cell r="C31">
            <v>72108</v>
          </cell>
          <cell r="D31" t="str">
            <v>тыс. руб.</v>
          </cell>
          <cell r="E31" t="str">
            <v>С1-2-3</v>
          </cell>
          <cell r="F31" t="str">
            <v>П2-07</v>
          </cell>
        </row>
        <row r="32">
          <cell r="A32" t="str">
            <v>Т1-07-2</v>
          </cell>
          <cell r="B32" t="str">
            <v>Ячейка трансформатора Т 110/НН, 80 МВА</v>
          </cell>
          <cell r="C32">
            <v>46181</v>
          </cell>
          <cell r="D32" t="str">
            <v>тыс. руб.</v>
          </cell>
          <cell r="E32" t="str">
            <v>С1-2-2</v>
          </cell>
          <cell r="F32" t="str">
            <v>П2-07</v>
          </cell>
        </row>
        <row r="33">
          <cell r="A33" t="str">
            <v>Т1-07-3</v>
          </cell>
          <cell r="B33" t="str">
            <v>Ячейка трансформатора Т 110/35/НН, 80 МВА</v>
          </cell>
          <cell r="C33">
            <v>54472</v>
          </cell>
          <cell r="D33" t="str">
            <v>тыс. руб.</v>
          </cell>
          <cell r="E33" t="str">
            <v>С1-2-2</v>
          </cell>
          <cell r="F33" t="str">
            <v>П2-07</v>
          </cell>
        </row>
        <row r="34">
          <cell r="A34" t="str">
            <v>Т1-07-4</v>
          </cell>
          <cell r="B34" t="str">
            <v>Ячейка трансформатора Т 220/НН, 80 МВА</v>
          </cell>
          <cell r="C34">
            <v>66491</v>
          </cell>
          <cell r="D34" t="str">
            <v>тыс. руб.</v>
          </cell>
          <cell r="E34" t="str">
            <v>С1-2-3</v>
          </cell>
          <cell r="F34" t="str">
            <v>П2-07</v>
          </cell>
        </row>
        <row r="35">
          <cell r="A35" t="str">
            <v>Т1-08-4</v>
          </cell>
          <cell r="B35" t="str">
            <v>Ячейка трансформатора Т 220/НН, 100 МВА</v>
          </cell>
          <cell r="C35">
            <v>68646</v>
          </cell>
          <cell r="D35" t="str">
            <v>тыс. руб.</v>
          </cell>
          <cell r="E35" t="str">
            <v>С1-2-3</v>
          </cell>
          <cell r="F35" t="str">
            <v>П2-07</v>
          </cell>
        </row>
        <row r="36">
          <cell r="A36" t="str">
            <v>Т1-08-5</v>
          </cell>
          <cell r="B36" t="str">
            <v>Ячейка трансформатора Т 220/35/НН, 100 МВА</v>
          </cell>
          <cell r="C36">
            <v>72543</v>
          </cell>
          <cell r="D36" t="str">
            <v>тыс. руб.</v>
          </cell>
          <cell r="E36" t="str">
            <v>С1-2-3</v>
          </cell>
          <cell r="F36" t="str">
            <v>П2-07</v>
          </cell>
        </row>
        <row r="37">
          <cell r="A37" t="str">
            <v>Т1-09-4</v>
          </cell>
          <cell r="B37" t="str">
            <v>Ячейка трансформатора Т 220/НН, 125 МВА</v>
          </cell>
          <cell r="C37">
            <v>71880</v>
          </cell>
          <cell r="D37" t="str">
            <v>тыс. руб.</v>
          </cell>
          <cell r="E37" t="str">
            <v>С1-2-3</v>
          </cell>
          <cell r="F37" t="str">
            <v>П2-07</v>
          </cell>
        </row>
        <row r="38">
          <cell r="A38" t="str">
            <v>Т1-09-5</v>
          </cell>
          <cell r="B38" t="str">
            <v>Ячейка трансформатора Т 220/35/НН, 125 МВА</v>
          </cell>
          <cell r="C38">
            <v>87633</v>
          </cell>
          <cell r="D38" t="str">
            <v>тыс. руб.</v>
          </cell>
          <cell r="E38" t="str">
            <v>С1-2-3</v>
          </cell>
          <cell r="F38" t="str">
            <v>П2-07</v>
          </cell>
        </row>
        <row r="39">
          <cell r="A39" t="str">
            <v>Т1-09-6</v>
          </cell>
          <cell r="B39" t="str">
            <v>Ячейка трансформатора АТ 220/110/НН, 125 МВА</v>
          </cell>
          <cell r="C39">
            <v>97977</v>
          </cell>
          <cell r="D39" t="str">
            <v>тыс. руб.</v>
          </cell>
          <cell r="E39" t="str">
            <v>С1-2-3</v>
          </cell>
          <cell r="F39" t="str">
            <v>П2-07</v>
          </cell>
        </row>
        <row r="40">
          <cell r="A40" t="str">
            <v>Т1-10-6</v>
          </cell>
          <cell r="B40" t="str">
            <v>Ячейка трансформатора АТ 220/110/НН, 200 МВА</v>
          </cell>
          <cell r="C40">
            <v>119535</v>
          </cell>
          <cell r="D40" t="str">
            <v>тыс. руб.</v>
          </cell>
          <cell r="E40" t="str">
            <v>С1-2-3</v>
          </cell>
          <cell r="F40" t="str">
            <v>П2-07</v>
          </cell>
        </row>
        <row r="41">
          <cell r="A41" t="str">
            <v>Т1-11-6</v>
          </cell>
          <cell r="B41" t="str">
            <v>Ячейка трансформатора АТ 220/110/НН, 250 МВА</v>
          </cell>
          <cell r="C41">
            <v>141597</v>
          </cell>
          <cell r="D41" t="str">
            <v>тыс. руб.</v>
          </cell>
          <cell r="E41" t="str">
            <v>С1-2-3</v>
          </cell>
          <cell r="F41" t="str">
            <v>П2-07</v>
          </cell>
        </row>
        <row r="42">
          <cell r="A42" t="str">
            <v>Р1-01-1</v>
          </cell>
          <cell r="B42" t="str">
            <v>КРМ 110 кВ 25 Мвар, БСК</v>
          </cell>
          <cell r="C42">
            <v>15378</v>
          </cell>
          <cell r="D42" t="str">
            <v>тыс. руб.</v>
          </cell>
          <cell r="E42" t="str">
            <v>С1-4-2</v>
          </cell>
          <cell r="F42" t="str">
            <v>П2-07</v>
          </cell>
        </row>
        <row r="43">
          <cell r="A43" t="str">
            <v>Р1-01-3</v>
          </cell>
          <cell r="B43" t="str">
            <v>КРМ 110 кВ 25 Мвар, УШР</v>
          </cell>
          <cell r="C43">
            <v>100544</v>
          </cell>
          <cell r="D43" t="str">
            <v>тыс. руб.</v>
          </cell>
          <cell r="E43" t="str">
            <v>С1-4-2</v>
          </cell>
          <cell r="F43" t="str">
            <v>П2-07</v>
          </cell>
        </row>
        <row r="44">
          <cell r="A44" t="str">
            <v>Р1-02-1</v>
          </cell>
          <cell r="B44" t="str">
            <v>КРМ 110 кВ 52 Мвар, БСК</v>
          </cell>
          <cell r="C44">
            <v>23350</v>
          </cell>
          <cell r="D44" t="str">
            <v>тыс. руб.</v>
          </cell>
          <cell r="E44" t="str">
            <v>С1-4-2</v>
          </cell>
          <cell r="F44" t="str">
            <v>П2-07</v>
          </cell>
        </row>
        <row r="45">
          <cell r="A45" t="str">
            <v>Р1-02-3</v>
          </cell>
          <cell r="B45" t="str">
            <v>КРМ 110 кВ 52 Мвар, УШР</v>
          </cell>
          <cell r="C45">
            <v>108911</v>
          </cell>
          <cell r="D45" t="str">
            <v>тыс. руб.</v>
          </cell>
          <cell r="E45" t="str">
            <v>С1-4-2</v>
          </cell>
          <cell r="F45" t="str">
            <v>П2-07</v>
          </cell>
        </row>
        <row r="46">
          <cell r="A46" t="str">
            <v>Р1-03-1</v>
          </cell>
          <cell r="B46" t="str">
            <v>КРМ 110 кВ 100 Мвар, БСК</v>
          </cell>
          <cell r="C46">
            <v>25798</v>
          </cell>
          <cell r="D46" t="str">
            <v>тыс. руб.</v>
          </cell>
          <cell r="E46" t="str">
            <v>С1-4-2</v>
          </cell>
          <cell r="F46" t="str">
            <v>П2-07</v>
          </cell>
        </row>
        <row r="47">
          <cell r="A47" t="str">
            <v>Р1-04-1</v>
          </cell>
          <cell r="B47" t="str">
            <v>КРМ 220 кВ 52 Мвар, БСК</v>
          </cell>
          <cell r="C47">
            <v>27018</v>
          </cell>
          <cell r="D47" t="str">
            <v>тыс. руб.</v>
          </cell>
          <cell r="E47" t="str">
            <v>С1-4-3</v>
          </cell>
          <cell r="F47" t="str">
            <v>П2-07</v>
          </cell>
        </row>
        <row r="48">
          <cell r="A48" t="str">
            <v>Р1-05-3</v>
          </cell>
          <cell r="B48" t="str">
            <v>КРМ 220 кВ 63 Мвар, УШР</v>
          </cell>
          <cell r="C48">
            <v>189517</v>
          </cell>
          <cell r="D48" t="str">
            <v>тыс. руб.</v>
          </cell>
          <cell r="E48" t="str">
            <v>С1-4-3</v>
          </cell>
          <cell r="F48" t="str">
            <v>П2-07</v>
          </cell>
        </row>
        <row r="49">
          <cell r="A49" t="str">
            <v>Р1-06-1</v>
          </cell>
          <cell r="B49" t="str">
            <v>КРМ 220 кВ 100 Мвар, БСК</v>
          </cell>
          <cell r="C49">
            <v>44421</v>
          </cell>
          <cell r="D49" t="str">
            <v>тыс. руб.</v>
          </cell>
          <cell r="E49" t="str">
            <v>С1-4-3</v>
          </cell>
          <cell r="F49" t="str">
            <v>П2-07</v>
          </cell>
        </row>
        <row r="50">
          <cell r="A50" t="str">
            <v>Р1-06-3</v>
          </cell>
          <cell r="B50" t="str">
            <v>КРМ 220 кВ 100 Мвар, УШР</v>
          </cell>
          <cell r="C50">
            <v>202985</v>
          </cell>
          <cell r="D50" t="str">
            <v>тыс. руб.</v>
          </cell>
          <cell r="E50" t="str">
            <v>С1-4-3</v>
          </cell>
          <cell r="F50" t="str">
            <v>П2-07</v>
          </cell>
        </row>
        <row r="51">
          <cell r="A51" t="str">
            <v>Р2-01</v>
          </cell>
          <cell r="B51" t="str">
            <v>КРМ 6-35 кВ БСК (мощность 12-104 Мвар)</v>
          </cell>
          <cell r="C51">
            <v>297</v>
          </cell>
          <cell r="D51" t="str">
            <v>тыс. руб.</v>
          </cell>
          <cell r="E51" t="str">
            <v>С1-4-1</v>
          </cell>
        </row>
        <row r="52">
          <cell r="A52" t="str">
            <v>Р2-02</v>
          </cell>
          <cell r="B52" t="str">
            <v>КРМ 6-35 кВ ВРГ (мощность 10-50 Мвар)</v>
          </cell>
          <cell r="C52">
            <v>891</v>
          </cell>
          <cell r="D52" t="str">
            <v>тыс. руб.</v>
          </cell>
          <cell r="E52" t="str">
            <v>С1-4-1</v>
          </cell>
        </row>
        <row r="53">
          <cell r="A53" t="str">
            <v>Р2-03</v>
          </cell>
          <cell r="B53" t="str">
            <v>КРМ 6-35 кВ СТК (мощность 10-60 Мвар)</v>
          </cell>
          <cell r="C53">
            <v>2566</v>
          </cell>
          <cell r="D53" t="str">
            <v>тыс. руб.</v>
          </cell>
          <cell r="E53" t="str">
            <v>С1-4-1</v>
          </cell>
        </row>
        <row r="54">
          <cell r="A54" t="str">
            <v>Б1-03</v>
          </cell>
          <cell r="B54" t="str">
            <v>Подготовка и благоустройство территории ПС, СЗФО Республика Коми, Архангельская область, Ненецкий АО</v>
          </cell>
          <cell r="C54">
            <v>6.5590000000000002</v>
          </cell>
          <cell r="D54" t="str">
            <v>тыс. руб.</v>
          </cell>
        </row>
        <row r="55">
          <cell r="A55" t="str">
            <v>Б1-05</v>
          </cell>
          <cell r="B55" t="str">
            <v>Подготовка и благоустройство территории ПС, СЗФО Республика Карелия, Новгородская, Псковская, Калининградская, Мурманская, Вологодская, Ленинградская области</v>
          </cell>
          <cell r="C55">
            <v>2.1070000000000002</v>
          </cell>
          <cell r="D55" t="str">
            <v>тыс. руб.</v>
          </cell>
        </row>
        <row r="56">
          <cell r="A56" t="str">
            <v>С1-1-1</v>
          </cell>
          <cell r="B56" t="str">
            <v>Площадь подготовки и благоустройства территории под элементы ПС. Ячейка выключателя 35 кВ</v>
          </cell>
          <cell r="C56">
            <v>100</v>
          </cell>
          <cell r="D56" t="str">
            <v>м2</v>
          </cell>
        </row>
        <row r="57">
          <cell r="A57" t="str">
            <v>С1-1-2</v>
          </cell>
          <cell r="B57" t="str">
            <v>Площадь подготовки и благоустройства территории под элементы ПС. Ячейка выключателя 110 кВ</v>
          </cell>
          <cell r="C57">
            <v>500</v>
          </cell>
          <cell r="D57" t="str">
            <v>м2</v>
          </cell>
        </row>
        <row r="58">
          <cell r="A58" t="str">
            <v>С1-1-3</v>
          </cell>
          <cell r="B58" t="str">
            <v>Площадь подготовки и благоустройства территории под элементы ПС. Ячейка выключателя 220 кВ</v>
          </cell>
          <cell r="C58">
            <v>1400</v>
          </cell>
          <cell r="D58" t="str">
            <v>м2</v>
          </cell>
        </row>
        <row r="59">
          <cell r="A59" t="str">
            <v>С1-2-1</v>
          </cell>
          <cell r="B59" t="str">
            <v>Площадь подготовки и благоустройства территории под элементы ПС. Ячейка трансформатора (комплект из 3-х фаз) 35 кВ</v>
          </cell>
          <cell r="C59">
            <v>40</v>
          </cell>
          <cell r="D59" t="str">
            <v>м2</v>
          </cell>
        </row>
        <row r="60">
          <cell r="A60" t="str">
            <v>С1-2-2</v>
          </cell>
          <cell r="B60" t="str">
            <v>Площадь подготовки и благоустройства территории под элементы ПС. Ячейка трансформатора (комплект из 3-х фаз) 110 кВ</v>
          </cell>
          <cell r="C60">
            <v>60</v>
          </cell>
          <cell r="D60" t="str">
            <v>м2</v>
          </cell>
        </row>
        <row r="61">
          <cell r="A61" t="str">
            <v>С1-2-3</v>
          </cell>
          <cell r="B61" t="str">
            <v>Площадь подготовки и благоустройства территории под элементы ПС. Ячейка трансформатора (комплект из 3-х фаз) 220 кВ</v>
          </cell>
          <cell r="C61">
            <v>200</v>
          </cell>
          <cell r="D61" t="str">
            <v>м2</v>
          </cell>
        </row>
        <row r="62">
          <cell r="A62" t="str">
            <v>С1-3-1</v>
          </cell>
          <cell r="B62" t="str">
            <v>Площадь подготовки и благоустройства территории под элементы ПС. Основные здания (ОПУ, ЗРУ, РЩ) ПС-35 кВ</v>
          </cell>
          <cell r="C62">
            <v>582</v>
          </cell>
          <cell r="D62" t="str">
            <v>м2</v>
          </cell>
        </row>
        <row r="63">
          <cell r="A63" t="str">
            <v>С1-3-2</v>
          </cell>
          <cell r="B63" t="str">
            <v>Площадь подготовки и благоустройства территории под элементы ПС. Основные здания (ОПУ, ЗРУ, РЩ) ПС-110 кВ</v>
          </cell>
          <cell r="C63">
            <v>732</v>
          </cell>
          <cell r="D63" t="str">
            <v>м2</v>
          </cell>
        </row>
        <row r="64">
          <cell r="A64" t="str">
            <v>С1-3-3</v>
          </cell>
          <cell r="B64" t="str">
            <v>Площадь подготовки и благоустройства территории под элементы ПС. Основные здания (ОПУ, ЗРУ, РЩ) ПС-220 кВ</v>
          </cell>
          <cell r="C64">
            <v>804</v>
          </cell>
          <cell r="D64" t="str">
            <v>м2</v>
          </cell>
        </row>
        <row r="65">
          <cell r="A65" t="str">
            <v>С1-4-1</v>
          </cell>
          <cell r="B65" t="str">
            <v>Площадь подготовки и благоустройства территории под элементы ПС. КРМ (комплект из 3-х фаз) ПС-35 кВ</v>
          </cell>
          <cell r="C65">
            <v>0</v>
          </cell>
          <cell r="D65" t="str">
            <v>м2</v>
          </cell>
        </row>
        <row r="66">
          <cell r="A66" t="str">
            <v>С1-4-2</v>
          </cell>
          <cell r="B66" t="str">
            <v>Площадь подготовки и благоустройства территории под элементы ПС. КРМ (комплект из 3-х фаз) ПС-110 кВ</v>
          </cell>
          <cell r="C66">
            <v>190</v>
          </cell>
          <cell r="D66" t="str">
            <v>м2</v>
          </cell>
        </row>
        <row r="67">
          <cell r="A67" t="str">
            <v>С1-4-3</v>
          </cell>
          <cell r="B67" t="str">
            <v>Площадь подготовки и благоустройства территории под элементы ПС. КРМ (комплект из 3-х фаз) ПС-220 кВ</v>
          </cell>
          <cell r="C67">
            <v>210</v>
          </cell>
          <cell r="D67" t="str">
            <v>м2</v>
          </cell>
        </row>
        <row r="68">
          <cell r="A68" t="str">
            <v>С1-5-1</v>
          </cell>
          <cell r="B68" t="str">
            <v>Площадь подготовки и благоустройства территории под элементы ПС. Прочее, ПС-35 кВ</v>
          </cell>
          <cell r="C68">
            <v>306</v>
          </cell>
          <cell r="D68" t="str">
            <v>м2</v>
          </cell>
        </row>
        <row r="69">
          <cell r="A69" t="str">
            <v>С1-5-2</v>
          </cell>
          <cell r="B69" t="str">
            <v>Площадь подготовки и благоустройства территории под элементы ПС. Прочее, ПС-110 кВ</v>
          </cell>
          <cell r="C69">
            <v>765</v>
          </cell>
          <cell r="D69" t="str">
            <v>м2</v>
          </cell>
        </row>
        <row r="70">
          <cell r="A70" t="str">
            <v>С1-5-3</v>
          </cell>
          <cell r="B70" t="str">
            <v>Площадь подготовки и благоустройства территории под элементы ПС. Прочее, ПС-220 кВ</v>
          </cell>
          <cell r="C70">
            <v>1100</v>
          </cell>
          <cell r="D70" t="str">
            <v>м2</v>
          </cell>
        </row>
        <row r="71">
          <cell r="A71" t="str">
            <v>З1-01</v>
          </cell>
          <cell r="B71" t="str">
            <v>Постоянная часть затрат при строительстве ПС-35 кВ</v>
          </cell>
          <cell r="C71">
            <v>47542</v>
          </cell>
          <cell r="D71" t="str">
            <v>тыс. руб.</v>
          </cell>
        </row>
        <row r="72">
          <cell r="A72" t="str">
            <v>З1-02</v>
          </cell>
          <cell r="B72" t="str">
            <v>Постоянная часть затрат при строительстве ПС-110 кВ</v>
          </cell>
          <cell r="C72">
            <v>118497</v>
          </cell>
          <cell r="D72" t="str">
            <v>тыс. руб.</v>
          </cell>
        </row>
        <row r="73">
          <cell r="A73" t="str">
            <v>З1-03</v>
          </cell>
          <cell r="B73" t="str">
            <v>Постоянная часть затрат при строительстве ПС-220 кВ</v>
          </cell>
          <cell r="C73">
            <v>223094</v>
          </cell>
          <cell r="D73" t="str">
            <v>тыс. руб.</v>
          </cell>
        </row>
        <row r="74">
          <cell r="A74" t="str">
            <v>П1-01</v>
          </cell>
          <cell r="B74" t="str">
            <v>Проектно-изыскательские работы на строительство ПС 35 кВ/РУНН</v>
          </cell>
          <cell r="C74">
            <v>5565</v>
          </cell>
          <cell r="D74" t="str">
            <v>тыс. руб.</v>
          </cell>
        </row>
        <row r="75">
          <cell r="A75" t="str">
            <v>П1-02</v>
          </cell>
          <cell r="B75" t="str">
            <v>Проектно-изыскательские работы на строительство ПС 110 кВ/РУНН</v>
          </cell>
          <cell r="C75">
            <v>22384</v>
          </cell>
          <cell r="D75" t="str">
            <v>тыс. руб.</v>
          </cell>
        </row>
        <row r="76">
          <cell r="A76" t="str">
            <v>П1-03</v>
          </cell>
          <cell r="B76" t="str">
            <v>Проектно-изыскательские работы на строительство ПС 110 кВ/РУСН/РУНН</v>
          </cell>
          <cell r="C76">
            <v>50605</v>
          </cell>
          <cell r="D76" t="str">
            <v>тыс. руб.</v>
          </cell>
        </row>
        <row r="77">
          <cell r="A77" t="str">
            <v>П1-04</v>
          </cell>
          <cell r="B77" t="str">
            <v>Проектно-изыскательские работы на строительство ПС 220 кВ/РУНН</v>
          </cell>
          <cell r="C77">
            <v>107536</v>
          </cell>
          <cell r="D77" t="str">
            <v>тыс. руб.</v>
          </cell>
        </row>
        <row r="78">
          <cell r="A78" t="str">
            <v>П1-05</v>
          </cell>
          <cell r="B78" t="str">
            <v>Проектно-изыскательские работы на строительство ПС 220 кВ/РУСН/РУНН</v>
          </cell>
          <cell r="C78">
            <v>118611</v>
          </cell>
          <cell r="D78" t="str">
            <v>тыс. руб.</v>
          </cell>
        </row>
        <row r="79">
          <cell r="A79" t="str">
            <v>П2-01</v>
          </cell>
          <cell r="B79" t="str">
            <v>Проектно-изыскательские работы на реконструкцию ячейки выключателя 35 кВ</v>
          </cell>
          <cell r="C79">
            <v>1265</v>
          </cell>
          <cell r="D79" t="str">
            <v>тыс. руб.</v>
          </cell>
        </row>
        <row r="80">
          <cell r="A80" t="str">
            <v>П2-02</v>
          </cell>
          <cell r="B80" t="str">
            <v>Проектно-изыскательские работы на реконструкцию ячейки выключателя 110-220 кВ</v>
          </cell>
          <cell r="C80">
            <v>2109</v>
          </cell>
          <cell r="D80" t="str">
            <v>тыс. руб.</v>
          </cell>
        </row>
        <row r="81">
          <cell r="A81" t="str">
            <v>П2-06</v>
          </cell>
          <cell r="B81" t="str">
            <v>Проектно-изыскательские работы на реконструкцию ячейки трансформатора 6-35 кВ</v>
          </cell>
          <cell r="C81">
            <v>1236</v>
          </cell>
          <cell r="D81" t="str">
            <v>тыс. руб.</v>
          </cell>
        </row>
        <row r="82">
          <cell r="A82" t="str">
            <v>П2-07</v>
          </cell>
          <cell r="B82" t="str">
            <v>Проектно-изыскательские работы на реконструкцию ячейки трансформатора, КРМ 110-330 кВ</v>
          </cell>
          <cell r="C82">
            <v>2636</v>
          </cell>
          <cell r="D82" t="str">
            <v>тыс. руб.</v>
          </cell>
        </row>
        <row r="83">
          <cell r="A83" t="str">
            <v>Т3-01</v>
          </cell>
          <cell r="B83" t="str">
            <v>УНЦ КТП киоскового типа, напряжение 10 (6) кВ, мощность 1х25 кВА</v>
          </cell>
          <cell r="C83">
            <v>644</v>
          </cell>
          <cell r="D83" t="str">
            <v>тыс. руб.</v>
          </cell>
        </row>
        <row r="84">
          <cell r="A84" t="str">
            <v>Т3-02</v>
          </cell>
          <cell r="B84" t="str">
            <v>УНЦ КТП киоскового типа, напряжение 10 (6) кВ, мощность 1х40 кВА</v>
          </cell>
          <cell r="C84">
            <v>658</v>
          </cell>
          <cell r="D84" t="str">
            <v>тыс. руб.</v>
          </cell>
        </row>
        <row r="85">
          <cell r="A85" t="str">
            <v>Т3-03</v>
          </cell>
          <cell r="B85" t="str">
            <v>УНЦ КТП киоскового типа, напряжение 10 (6) кВ, мощность 1х63 кВА</v>
          </cell>
          <cell r="C85">
            <v>681</v>
          </cell>
          <cell r="D85" t="str">
            <v>тыс. руб.</v>
          </cell>
        </row>
        <row r="86">
          <cell r="A86" t="str">
            <v>Т3-04</v>
          </cell>
          <cell r="B86" t="str">
            <v>УНЦ КТП киоскового типа, напряжение 10 (6) кВ, мощность 1х100 кВА</v>
          </cell>
          <cell r="C86">
            <v>856</v>
          </cell>
          <cell r="D86" t="str">
            <v>тыс. руб.</v>
          </cell>
        </row>
        <row r="87">
          <cell r="A87" t="str">
            <v>Т3-05</v>
          </cell>
          <cell r="B87" t="str">
            <v>УНЦ КТП киоскового типа, напряжение 10 (6) кВ, мощность 1х160 кВА</v>
          </cell>
          <cell r="C87">
            <v>905</v>
          </cell>
          <cell r="D87" t="str">
            <v>тыс. руб.</v>
          </cell>
        </row>
        <row r="88">
          <cell r="A88" t="str">
            <v>Т3-06</v>
          </cell>
          <cell r="B88" t="str">
            <v>УНЦ КТП киоскового типа, напряжение 10 (6) кВ, мощность 1х250 кВА</v>
          </cell>
          <cell r="C88">
            <v>982</v>
          </cell>
          <cell r="D88" t="str">
            <v>тыс. руб.</v>
          </cell>
        </row>
        <row r="89">
          <cell r="A89" t="str">
            <v>Т3-07</v>
          </cell>
          <cell r="B89" t="str">
            <v>УНЦ КТП киоскового типа, напряжение 10 (6) кВ, мощность 1х400 кВА</v>
          </cell>
          <cell r="C89">
            <v>1112</v>
          </cell>
          <cell r="D89" t="str">
            <v>тыс. руб.</v>
          </cell>
        </row>
        <row r="90">
          <cell r="A90" t="str">
            <v>Т3-08</v>
          </cell>
          <cell r="B90" t="str">
            <v>УНЦ КТП киоскового типа, напряжение 10 (6) кВ, мощность 1х630 кВА</v>
          </cell>
          <cell r="C90">
            <v>1419</v>
          </cell>
          <cell r="D90" t="str">
            <v>тыс. руб.</v>
          </cell>
        </row>
        <row r="91">
          <cell r="A91" t="str">
            <v>Т3-09</v>
          </cell>
          <cell r="B91" t="str">
            <v>УНЦ КТП киоскового типа, напряжение 10 (6) кВ, мощность 1х1000 кВА</v>
          </cell>
          <cell r="C91">
            <v>1791</v>
          </cell>
          <cell r="D91" t="str">
            <v>тыс. руб.</v>
          </cell>
        </row>
        <row r="92">
          <cell r="A92" t="str">
            <v>Т3-10</v>
          </cell>
          <cell r="B92" t="str">
            <v>УНЦ КТП киоскового типа, напряжение 10 (6) кВ, мощность 2х100 кВА</v>
          </cell>
          <cell r="C92">
            <v>1232</v>
          </cell>
          <cell r="D92" t="str">
            <v>тыс. руб.</v>
          </cell>
        </row>
        <row r="93">
          <cell r="A93" t="str">
            <v>Т3-11</v>
          </cell>
          <cell r="B93" t="str">
            <v>УНЦ КТП киоскового типа, напряжение 10 (6) кВ, мощность 2х160 кВА</v>
          </cell>
          <cell r="C93">
            <v>1321</v>
          </cell>
          <cell r="D93" t="str">
            <v>тыс. руб.</v>
          </cell>
        </row>
        <row r="94">
          <cell r="A94" t="str">
            <v>Т3-12</v>
          </cell>
          <cell r="B94" t="str">
            <v>УНЦ КТП киоскового типа, напряжение 10 (6) кВ, мощность 2х250 кВА</v>
          </cell>
          <cell r="C94">
            <v>1462</v>
          </cell>
          <cell r="D94" t="str">
            <v>тыс. руб.</v>
          </cell>
        </row>
        <row r="95">
          <cell r="A95" t="str">
            <v>Т3-13</v>
          </cell>
          <cell r="B95" t="str">
            <v>УНЦ КТП киоскового типа, напряжение 10 (6) кВ, мощность 2х400 кВА</v>
          </cell>
          <cell r="C95">
            <v>1632</v>
          </cell>
          <cell r="D95" t="str">
            <v>тыс. руб.</v>
          </cell>
        </row>
        <row r="96">
          <cell r="A96" t="str">
            <v>Т3-14</v>
          </cell>
          <cell r="B96" t="str">
            <v>УНЦ КТП киоскового типа, напряжение 10 (6) кВ, мощность 2х630 кВА</v>
          </cell>
          <cell r="C96">
            <v>2078</v>
          </cell>
          <cell r="D96" t="str">
            <v>тыс. руб.</v>
          </cell>
        </row>
        <row r="97">
          <cell r="A97" t="str">
            <v>Т3-15</v>
          </cell>
          <cell r="B97" t="str">
            <v>УНЦ КТП киоскового типа, напряжение 10 (6) кВ, мощность 1х1000 кВА</v>
          </cell>
          <cell r="C97">
            <v>5743</v>
          </cell>
          <cell r="D97" t="str">
            <v>тыс. руб.</v>
          </cell>
        </row>
        <row r="98">
          <cell r="A98" t="str">
            <v>Т4-01</v>
          </cell>
          <cell r="B98" t="str">
            <v>УНЦ КТП мачтового, шкафного, столбового типов, напряжение 10 (6) кВ, мощность 1х16 кВА</v>
          </cell>
          <cell r="C98">
            <v>379</v>
          </cell>
          <cell r="D98" t="str">
            <v>тыс. руб.</v>
          </cell>
        </row>
        <row r="99">
          <cell r="A99" t="str">
            <v>Т4-02</v>
          </cell>
          <cell r="B99" t="str">
            <v>УНЦ КТП мачтового, шкафного, столбового типов, напряжение 10 (6) кВ, мощность 1х25 кВА</v>
          </cell>
          <cell r="C99">
            <v>390</v>
          </cell>
          <cell r="D99" t="str">
            <v>тыс. руб.</v>
          </cell>
        </row>
        <row r="100">
          <cell r="A100" t="str">
            <v>Т4-03</v>
          </cell>
          <cell r="B100" t="str">
            <v>УНЦ КТП мачтового, шкафного, столбового типов, напряжение 10 (6) кВ, мощность 1х40 кВА</v>
          </cell>
          <cell r="C100">
            <v>404</v>
          </cell>
          <cell r="D100" t="str">
            <v>тыс. руб.</v>
          </cell>
        </row>
        <row r="101">
          <cell r="A101" t="str">
            <v>Т4-04</v>
          </cell>
          <cell r="B101" t="str">
            <v>УНЦ КТП мачтового, шкафного, столбового типов, напряжение 10 (6) кВ, мощность 1х63 кВА</v>
          </cell>
          <cell r="C101">
            <v>429</v>
          </cell>
          <cell r="D101" t="str">
            <v>тыс. руб.</v>
          </cell>
        </row>
        <row r="102">
          <cell r="A102" t="str">
            <v>Т4-05</v>
          </cell>
          <cell r="B102" t="str">
            <v>УНЦ КТП мачтового, шкафного, столбового типов, напряжение 10 (6) кВ, мощность 1х100 кВА</v>
          </cell>
          <cell r="C102">
            <v>455</v>
          </cell>
          <cell r="D102" t="str">
            <v>тыс. руб.</v>
          </cell>
        </row>
        <row r="103">
          <cell r="A103" t="str">
            <v>Т4-06</v>
          </cell>
          <cell r="B103" t="str">
            <v>УНЦ КТП мачтового, шкафного, столбового типов, напряжение 10 (6) кВ, мощность 1х160 кВА</v>
          </cell>
          <cell r="C103">
            <v>499</v>
          </cell>
          <cell r="D103" t="str">
            <v>тыс. руб.</v>
          </cell>
        </row>
        <row r="104">
          <cell r="A104" t="str">
            <v>Т4-07</v>
          </cell>
          <cell r="B104" t="str">
            <v>УНЦ КТП мачтового, шкафного, столбового типов, напряжение 10 (6) кВ, мощность 1х250 кВА</v>
          </cell>
          <cell r="C104">
            <v>569</v>
          </cell>
          <cell r="D104" t="str">
            <v>тыс. руб.</v>
          </cell>
        </row>
        <row r="105">
          <cell r="A105" t="str">
            <v>Т5-01</v>
          </cell>
          <cell r="B105" t="str">
            <v>КТП блочного типа (бетонные, сэндвич-панели), напряжение 10 (6) кВ, мощность 2х630 кВА</v>
          </cell>
          <cell r="C105">
            <v>8524</v>
          </cell>
          <cell r="D105" t="str">
            <v>тыс. руб.</v>
          </cell>
        </row>
        <row r="106">
          <cell r="A106" t="str">
            <v>Т5-02</v>
          </cell>
          <cell r="B106" t="str">
            <v>КТП блочного типа (бетонные, сэндвич-панели), напряжение 10 (6) кВ, мощность 2х1000 кВА</v>
          </cell>
          <cell r="C106">
            <v>10841</v>
          </cell>
          <cell r="D106" t="str">
            <v>тыс. руб.</v>
          </cell>
        </row>
        <row r="107">
          <cell r="A107" t="str">
            <v>Т5-03</v>
          </cell>
          <cell r="B107" t="str">
            <v>КТП блочного типа (бетонные, сэндвич-панели), напряжение 10 (6) кВ, мощность 2х1250 кВА</v>
          </cell>
          <cell r="C107">
            <v>13986</v>
          </cell>
          <cell r="D107" t="str">
            <v>тыс. руб.</v>
          </cell>
        </row>
        <row r="108">
          <cell r="A108" t="str">
            <v>Т5-04</v>
          </cell>
          <cell r="B108" t="str">
            <v>КТП блочного типа (бетонные, сэндвич-панели), напряжение 10 (6) кВ, мощность 2х1600 кВА</v>
          </cell>
          <cell r="C108">
            <v>14854</v>
          </cell>
          <cell r="D108" t="str">
            <v>тыс. руб.</v>
          </cell>
        </row>
        <row r="109">
          <cell r="A109" t="str">
            <v>Т5-05</v>
          </cell>
          <cell r="B109" t="str">
            <v>КТП блочного типа (бетонные, сэндвич-панели), напряжение 10 (6) кВ, мощность 2х2500 кВА</v>
          </cell>
          <cell r="C109">
            <v>15833</v>
          </cell>
          <cell r="D109" t="str">
            <v>тыс. руб.</v>
          </cell>
        </row>
        <row r="110">
          <cell r="A110" t="str">
            <v>Л1-10-1</v>
          </cell>
          <cell r="B110" t="str">
            <v>ВЛ-10(6) кВ одноцепная, сечение проводов 50-120 мм2</v>
          </cell>
          <cell r="C110">
            <v>1819</v>
          </cell>
          <cell r="D110" t="str">
            <v>тыс. руб.</v>
          </cell>
          <cell r="F110">
            <v>10</v>
          </cell>
        </row>
        <row r="111">
          <cell r="A111" t="str">
            <v>Л1-10-2</v>
          </cell>
          <cell r="B111" t="str">
            <v>ВЛ-35 кВ одноцепная, сечение проводов 70-150 мм2</v>
          </cell>
          <cell r="C111">
            <v>7642</v>
          </cell>
          <cell r="D111" t="str">
            <v>тыс. руб.</v>
          </cell>
          <cell r="F111">
            <v>35</v>
          </cell>
        </row>
        <row r="112">
          <cell r="A112" t="str">
            <v>Л1-10-3</v>
          </cell>
          <cell r="B112" t="str">
            <v>ВЛ-110 кВ одноцепная, сечение проводов 70-150 мм2</v>
          </cell>
          <cell r="C112">
            <v>7844</v>
          </cell>
          <cell r="D112" t="str">
            <v>тыс. руб.</v>
          </cell>
          <cell r="F112">
            <v>110</v>
          </cell>
        </row>
        <row r="113">
          <cell r="A113" t="str">
            <v>Л1-10-4</v>
          </cell>
          <cell r="B113" t="str">
            <v>ВЛ-110 кВ одноцепная, сечение проводов 185-240 мм2</v>
          </cell>
          <cell r="C113">
            <v>8620</v>
          </cell>
          <cell r="D113" t="str">
            <v>тыс. руб.</v>
          </cell>
          <cell r="F113">
            <v>110</v>
          </cell>
        </row>
        <row r="114">
          <cell r="A114" t="str">
            <v>Л1-10-5</v>
          </cell>
          <cell r="B114" t="str">
            <v>ВЛ-220 кВ одноцепная, сечение проводов 240-300 мм2</v>
          </cell>
          <cell r="C114">
            <v>11862</v>
          </cell>
          <cell r="D114" t="str">
            <v>тыс. руб.</v>
          </cell>
          <cell r="F114">
            <v>220</v>
          </cell>
        </row>
        <row r="115">
          <cell r="A115" t="str">
            <v>Л1-10-6</v>
          </cell>
          <cell r="B115" t="str">
            <v>ВЛ-220 кВ одноцепная, сечение проводов 400-500 мм2</v>
          </cell>
          <cell r="C115">
            <v>12123</v>
          </cell>
          <cell r="D115" t="str">
            <v>тыс. руб.</v>
          </cell>
          <cell r="F115">
            <v>220</v>
          </cell>
        </row>
        <row r="116">
          <cell r="A116" t="str">
            <v>Л2-10-1</v>
          </cell>
          <cell r="B116" t="str">
            <v>ВЛ-10(6) кВ двухцепная, сечение проводов 50-120 мм2</v>
          </cell>
          <cell r="C116">
            <v>2078</v>
          </cell>
          <cell r="D116" t="str">
            <v>тыс. руб.</v>
          </cell>
          <cell r="F116">
            <v>10</v>
          </cell>
        </row>
        <row r="117">
          <cell r="A117" t="str">
            <v>Л2-10-2</v>
          </cell>
          <cell r="B117" t="str">
            <v>ВЛ-35 кВ двухцепная, сечение проводов 70-150 мм2</v>
          </cell>
          <cell r="C117">
            <v>8424</v>
          </cell>
          <cell r="D117" t="str">
            <v>тыс. руб.</v>
          </cell>
          <cell r="F117">
            <v>35</v>
          </cell>
        </row>
        <row r="118">
          <cell r="A118" t="str">
            <v>Л2-10-3</v>
          </cell>
          <cell r="B118" t="str">
            <v>ВЛ-110 кВ двухцепная, сечение проводов 70-150 мм2</v>
          </cell>
          <cell r="C118">
            <v>8803</v>
          </cell>
          <cell r="D118" t="str">
            <v>тыс. руб.</v>
          </cell>
          <cell r="F118">
            <v>110</v>
          </cell>
        </row>
        <row r="119">
          <cell r="A119" t="str">
            <v>Л2-10-4</v>
          </cell>
          <cell r="B119" t="str">
            <v>ВЛ-110 кВ двухцепная, сечение проводов 185-240 мм2</v>
          </cell>
          <cell r="C119">
            <v>9431</v>
          </cell>
          <cell r="D119" t="str">
            <v>тыс. руб.</v>
          </cell>
          <cell r="F119">
            <v>110</v>
          </cell>
        </row>
        <row r="120">
          <cell r="A120" t="str">
            <v>Л2-10-5</v>
          </cell>
          <cell r="B120" t="str">
            <v>ВЛ-220 кВ двухцепная, сечение проводов 240-300 мм2</v>
          </cell>
          <cell r="C120">
            <v>14066</v>
          </cell>
          <cell r="D120" t="str">
            <v>тыс. руб.</v>
          </cell>
          <cell r="F120">
            <v>220</v>
          </cell>
        </row>
        <row r="121">
          <cell r="A121" t="str">
            <v>Л2-10-6</v>
          </cell>
          <cell r="B121" t="str">
            <v>ВЛ-220 кВ двухцепная, сечение проводов 400-500 мм2</v>
          </cell>
          <cell r="C121">
            <v>14285</v>
          </cell>
          <cell r="D121" t="str">
            <v>тыс. руб.</v>
          </cell>
          <cell r="F121">
            <v>220</v>
          </cell>
        </row>
        <row r="122">
          <cell r="A122" t="str">
            <v>Л1-11-1</v>
          </cell>
          <cell r="B122" t="str">
            <v>ВЛ-10(6) кВ одноцепная, сечение проводов 50-120 мм2</v>
          </cell>
          <cell r="C122">
            <v>2413</v>
          </cell>
          <cell r="D122" t="str">
            <v>тыс. руб.</v>
          </cell>
          <cell r="F122">
            <v>10</v>
          </cell>
        </row>
        <row r="123">
          <cell r="A123" t="str">
            <v>Л1-11-2</v>
          </cell>
          <cell r="B123" t="str">
            <v>ВЛ-35 кВ одноцепная, сечение проводов 70-150 мм2</v>
          </cell>
          <cell r="C123">
            <v>11214</v>
          </cell>
          <cell r="D123" t="str">
            <v>тыс. руб.</v>
          </cell>
          <cell r="F123">
            <v>35</v>
          </cell>
        </row>
        <row r="124">
          <cell r="A124" t="str">
            <v>Л1-11-3</v>
          </cell>
          <cell r="B124" t="str">
            <v>ВЛ-110 кВ одноцепная, сечение проводов 70-150 мм2</v>
          </cell>
          <cell r="C124">
            <v>11570</v>
          </cell>
          <cell r="D124" t="str">
            <v>тыс. руб.</v>
          </cell>
          <cell r="F124">
            <v>110</v>
          </cell>
        </row>
        <row r="125">
          <cell r="A125" t="str">
            <v>Л1-11-4</v>
          </cell>
          <cell r="B125" t="str">
            <v>ВЛ-110 кВ одноцепная, сечение проводов 185-240 мм2</v>
          </cell>
          <cell r="C125">
            <v>12579</v>
          </cell>
          <cell r="D125" t="str">
            <v>тыс. руб.</v>
          </cell>
          <cell r="F125">
            <v>110</v>
          </cell>
        </row>
        <row r="126">
          <cell r="A126" t="str">
            <v>Л1-11-5</v>
          </cell>
          <cell r="B126" t="str">
            <v>ВЛ-220 кВ одноцепная, сечение проводов 240-300 мм2</v>
          </cell>
          <cell r="C126">
            <v>16795</v>
          </cell>
          <cell r="D126" t="str">
            <v>тыс. руб.</v>
          </cell>
          <cell r="F126">
            <v>220</v>
          </cell>
        </row>
        <row r="127">
          <cell r="A127" t="str">
            <v>Л1-11-6</v>
          </cell>
          <cell r="B127" t="str">
            <v>ВЛ-220 кВ одноцепная, сечение проводов 400-500 мм2</v>
          </cell>
          <cell r="C127">
            <v>17146</v>
          </cell>
          <cell r="D127" t="str">
            <v>тыс. руб.</v>
          </cell>
          <cell r="F127">
            <v>220</v>
          </cell>
        </row>
        <row r="128">
          <cell r="A128" t="str">
            <v>Л2-11-1</v>
          </cell>
          <cell r="B128" t="str">
            <v>ВЛ-10(6) кВ двухцепная, сечение проводов 50-120 мм2</v>
          </cell>
          <cell r="C128">
            <v>2291</v>
          </cell>
          <cell r="D128" t="str">
            <v>тыс. руб.</v>
          </cell>
          <cell r="F128">
            <v>10</v>
          </cell>
        </row>
        <row r="129">
          <cell r="A129" t="str">
            <v>Л2-11-2</v>
          </cell>
          <cell r="B129" t="str">
            <v>ВЛ-35 кВ двухцепная, сечение проводов 70-150 мм2</v>
          </cell>
          <cell r="C129">
            <v>11317</v>
          </cell>
          <cell r="D129" t="str">
            <v>тыс. руб.</v>
          </cell>
          <cell r="F129">
            <v>35</v>
          </cell>
        </row>
        <row r="130">
          <cell r="A130" t="str">
            <v>Л2-11-3</v>
          </cell>
          <cell r="B130" t="str">
            <v>ВЛ-110 кВ двухцепная, сечение проводов 70-150 мм2</v>
          </cell>
          <cell r="C130">
            <v>11716</v>
          </cell>
          <cell r="D130" t="str">
            <v>тыс. руб.</v>
          </cell>
          <cell r="F130">
            <v>110</v>
          </cell>
        </row>
        <row r="131">
          <cell r="A131" t="str">
            <v>Л2-11-4</v>
          </cell>
          <cell r="B131" t="str">
            <v>ВЛ-110 кВ двухцепная, сечение проводов 185-240 мм2</v>
          </cell>
          <cell r="C131">
            <v>12408</v>
          </cell>
          <cell r="D131" t="str">
            <v>тыс. руб.</v>
          </cell>
          <cell r="F131">
            <v>110</v>
          </cell>
        </row>
        <row r="132">
          <cell r="A132" t="str">
            <v>Л2-11-5</v>
          </cell>
          <cell r="B132" t="str">
            <v>ВЛ-220 кВ двухцепная, сечение проводов 240-300 мм2</v>
          </cell>
          <cell r="C132">
            <v>17493</v>
          </cell>
          <cell r="D132" t="str">
            <v>тыс. руб.</v>
          </cell>
          <cell r="F132">
            <v>220</v>
          </cell>
        </row>
        <row r="133">
          <cell r="A133" t="str">
            <v>Л2-11-6</v>
          </cell>
          <cell r="B133" t="str">
            <v>ВЛ-220 кВ двухцепная, сечение проводов 400-500 мм2</v>
          </cell>
          <cell r="C133">
            <v>17738</v>
          </cell>
          <cell r="D133" t="str">
            <v>тыс. руб.</v>
          </cell>
          <cell r="F133">
            <v>220</v>
          </cell>
        </row>
        <row r="134">
          <cell r="A134" t="str">
            <v>Л1-31-1</v>
          </cell>
          <cell r="B134" t="str">
            <v>ВЛ-10(6) кВ одноцепная, сечение проводов 50-120 мм2</v>
          </cell>
          <cell r="C134">
            <v>2453</v>
          </cell>
          <cell r="D134" t="str">
            <v>тыс. руб.</v>
          </cell>
          <cell r="F134">
            <v>10</v>
          </cell>
        </row>
        <row r="135">
          <cell r="A135" t="str">
            <v>Л1-31-2</v>
          </cell>
          <cell r="B135" t="str">
            <v>ВЛ-35 кВ одноцепная, сечение проводов 70-150 мм2</v>
          </cell>
          <cell r="C135">
            <v>9503</v>
          </cell>
          <cell r="D135" t="str">
            <v>тыс. руб.</v>
          </cell>
          <cell r="F135">
            <v>35</v>
          </cell>
        </row>
        <row r="136">
          <cell r="A136" t="str">
            <v>Л1-31-3</v>
          </cell>
          <cell r="B136" t="str">
            <v>ВЛ-110 кВ одноцепная, сечение проводов 70-150 мм2</v>
          </cell>
          <cell r="C136">
            <v>9866</v>
          </cell>
          <cell r="D136" t="str">
            <v>тыс. руб.</v>
          </cell>
          <cell r="F136">
            <v>110</v>
          </cell>
        </row>
        <row r="137">
          <cell r="A137" t="str">
            <v>Л1-31-4</v>
          </cell>
          <cell r="B137" t="str">
            <v>ВЛ-110 кВ одноцепная, сечение проводов 185-240 мм2</v>
          </cell>
          <cell r="C137">
            <v>10883</v>
          </cell>
          <cell r="D137" t="str">
            <v>тыс. руб.</v>
          </cell>
          <cell r="F137">
            <v>110</v>
          </cell>
        </row>
        <row r="138">
          <cell r="A138" t="str">
            <v>Л1-31-5</v>
          </cell>
          <cell r="B138" t="str">
            <v>ВЛ-220 кВ одноцепная, сечение проводов 240-300 мм2</v>
          </cell>
          <cell r="C138">
            <v>15199</v>
          </cell>
          <cell r="D138" t="str">
            <v>тыс. руб.</v>
          </cell>
          <cell r="F138">
            <v>220</v>
          </cell>
        </row>
        <row r="139">
          <cell r="A139" t="str">
            <v>Л1-31-6</v>
          </cell>
          <cell r="B139" t="str">
            <v>ВЛ-220 кВ одноцепная, сечение проводов 400-500 мм2</v>
          </cell>
          <cell r="C139">
            <v>15564</v>
          </cell>
          <cell r="D139" t="str">
            <v>тыс. руб.</v>
          </cell>
          <cell r="F139">
            <v>220</v>
          </cell>
        </row>
        <row r="140">
          <cell r="A140" t="str">
            <v>Л2-31-1</v>
          </cell>
          <cell r="B140" t="str">
            <v>ВЛ-10(6) кВ двухцепная, сечение проводов 50-120 мм2</v>
          </cell>
          <cell r="C140">
            <v>2530</v>
          </cell>
          <cell r="D140" t="str">
            <v>тыс. руб.</v>
          </cell>
          <cell r="F140">
            <v>10</v>
          </cell>
        </row>
        <row r="141">
          <cell r="A141" t="str">
            <v>Л2-31-2</v>
          </cell>
          <cell r="B141" t="str">
            <v>ВЛ-35 кВ двухцепная, сечение проводов 70-150 мм2</v>
          </cell>
          <cell r="C141">
            <v>8562</v>
          </cell>
          <cell r="D141" t="str">
            <v>тыс. руб.</v>
          </cell>
          <cell r="F141">
            <v>35</v>
          </cell>
        </row>
        <row r="142">
          <cell r="A142" t="str">
            <v>Л2-31-3</v>
          </cell>
          <cell r="B142" t="str">
            <v>ВЛ-110 кВ двухцепная, сечение проводов 70-150 мм2</v>
          </cell>
          <cell r="C142">
            <v>8979</v>
          </cell>
          <cell r="D142" t="str">
            <v>тыс. руб.</v>
          </cell>
          <cell r="F142">
            <v>110</v>
          </cell>
        </row>
        <row r="143">
          <cell r="A143" t="str">
            <v>Л2-31-4</v>
          </cell>
          <cell r="B143" t="str">
            <v>ВЛ-110 кВ двухцепная, сечение проводов 185-240 мм2</v>
          </cell>
          <cell r="C143">
            <v>9729</v>
          </cell>
          <cell r="D143" t="str">
            <v>тыс. руб.</v>
          </cell>
          <cell r="F143">
            <v>110</v>
          </cell>
        </row>
        <row r="144">
          <cell r="A144" t="str">
            <v>Л2-31-5</v>
          </cell>
          <cell r="B144" t="str">
            <v>ВЛ-220 кВ двухцепная, сечение проводов 240-300 мм2</v>
          </cell>
          <cell r="C144">
            <v>15342</v>
          </cell>
          <cell r="D144" t="str">
            <v>тыс. руб.</v>
          </cell>
          <cell r="F144">
            <v>220</v>
          </cell>
        </row>
        <row r="145">
          <cell r="A145" t="str">
            <v>Л2-31-6</v>
          </cell>
          <cell r="B145" t="str">
            <v>ВЛ-220 кВ двухцепная, сечение проводов 400-500 мм2</v>
          </cell>
          <cell r="C145">
            <v>15614</v>
          </cell>
          <cell r="D145" t="str">
            <v>тыс. руб.</v>
          </cell>
          <cell r="F145">
            <v>220</v>
          </cell>
        </row>
        <row r="146">
          <cell r="A146" t="str">
            <v>Л1-37-1</v>
          </cell>
          <cell r="B146" t="str">
            <v>ВЛ-10(6) кВ одноцепная, сечение проводов 50-120 мм2</v>
          </cell>
          <cell r="C146">
            <v>1705</v>
          </cell>
          <cell r="D146" t="str">
            <v>тыс. руб.</v>
          </cell>
          <cell r="F146">
            <v>10</v>
          </cell>
        </row>
        <row r="147">
          <cell r="A147" t="str">
            <v>Л1-37-2</v>
          </cell>
          <cell r="B147" t="str">
            <v>ВЛ-35 кВ одноцепная, сечение проводов 70-150 мм2</v>
          </cell>
          <cell r="C147">
            <v>8395</v>
          </cell>
          <cell r="D147" t="str">
            <v>тыс. руб.</v>
          </cell>
          <cell r="F147">
            <v>35</v>
          </cell>
        </row>
        <row r="148">
          <cell r="A148" t="str">
            <v>Л1-37-3</v>
          </cell>
          <cell r="B148" t="str">
            <v>ВЛ-110 кВ одноцепная, сечение проводов 70-150 мм2</v>
          </cell>
          <cell r="C148">
            <v>8567</v>
          </cell>
          <cell r="D148" t="str">
            <v>тыс. руб.</v>
          </cell>
          <cell r="F148">
            <v>110</v>
          </cell>
        </row>
        <row r="149">
          <cell r="A149" t="str">
            <v>Л1-37-4</v>
          </cell>
          <cell r="B149" t="str">
            <v>ВЛ-110 кВ одноцепная, сечение проводов 185-240 мм2</v>
          </cell>
          <cell r="C149">
            <v>9298</v>
          </cell>
          <cell r="D149" t="str">
            <v>тыс. руб.</v>
          </cell>
          <cell r="F149">
            <v>110</v>
          </cell>
        </row>
        <row r="150">
          <cell r="A150" t="str">
            <v>Л1-37-5</v>
          </cell>
          <cell r="B150" t="str">
            <v>ВЛ-220 кВ одноцепная, сечение проводов 240-300 мм2</v>
          </cell>
          <cell r="C150">
            <v>12354</v>
          </cell>
          <cell r="D150" t="str">
            <v>тыс. руб.</v>
          </cell>
          <cell r="F150">
            <v>220</v>
          </cell>
        </row>
        <row r="151">
          <cell r="A151" t="str">
            <v>Л1-37-6</v>
          </cell>
          <cell r="B151" t="str">
            <v>ВЛ-220 кВ одноцепная, сечение проводов 400-500 мм2</v>
          </cell>
          <cell r="C151">
            <v>12597</v>
          </cell>
          <cell r="D151" t="str">
            <v>тыс. руб.</v>
          </cell>
          <cell r="F151">
            <v>220</v>
          </cell>
        </row>
        <row r="152">
          <cell r="A152" t="str">
            <v>Л2-37-1</v>
          </cell>
          <cell r="B152" t="str">
            <v>ВЛ-10(6) кВ двухцепная, сечение проводов 50-120 мм2</v>
          </cell>
          <cell r="C152">
            <v>2007</v>
          </cell>
          <cell r="D152" t="str">
            <v>тыс. руб.</v>
          </cell>
          <cell r="F152">
            <v>10</v>
          </cell>
        </row>
        <row r="153">
          <cell r="A153" t="str">
            <v>Л2-37-2</v>
          </cell>
          <cell r="B153" t="str">
            <v>ВЛ-35 кВ двухцепная, сечение проводов 70-150 мм2</v>
          </cell>
          <cell r="C153">
            <v>9238</v>
          </cell>
          <cell r="D153" t="str">
            <v>тыс. руб.</v>
          </cell>
          <cell r="F153">
            <v>35</v>
          </cell>
        </row>
        <row r="154">
          <cell r="A154" t="str">
            <v>Л2-37-3</v>
          </cell>
          <cell r="B154" t="str">
            <v>ВЛ-110 кВ двухцепная, сечение проводов 70-150 мм2</v>
          </cell>
          <cell r="C154">
            <v>9611</v>
          </cell>
          <cell r="D154" t="str">
            <v>тыс. руб.</v>
          </cell>
          <cell r="F154">
            <v>110</v>
          </cell>
        </row>
        <row r="155">
          <cell r="A155" t="str">
            <v>Л2-37-4</v>
          </cell>
          <cell r="B155" t="str">
            <v>ВЛ-110 кВ двухцепная, сечение проводов 185-240 мм2</v>
          </cell>
          <cell r="C155">
            <v>10217</v>
          </cell>
          <cell r="D155" t="str">
            <v>тыс. руб.</v>
          </cell>
          <cell r="F155">
            <v>110</v>
          </cell>
        </row>
        <row r="156">
          <cell r="A156" t="str">
            <v>Л2-37-5</v>
          </cell>
          <cell r="B156" t="str">
            <v>ВЛ-220 кВ двухцепная, сечение проводов 240-300 мм2</v>
          </cell>
          <cell r="C156">
            <v>14703</v>
          </cell>
          <cell r="D156" t="str">
            <v>тыс. руб.</v>
          </cell>
          <cell r="F156">
            <v>220</v>
          </cell>
        </row>
        <row r="157">
          <cell r="A157" t="str">
            <v>Л2-37-6</v>
          </cell>
          <cell r="B157" t="str">
            <v>ВЛ-220 кВ двухцепная, сечение проводов 400-500 мм2</v>
          </cell>
          <cell r="C157">
            <v>14913</v>
          </cell>
          <cell r="D157" t="str">
            <v>тыс. руб.</v>
          </cell>
          <cell r="F157">
            <v>220</v>
          </cell>
        </row>
        <row r="158">
          <cell r="A158" t="str">
            <v>Л1-55-1</v>
          </cell>
          <cell r="B158" t="str">
            <v>ВЛ-10(6) кВ одноцепная, сечение проводов 50-120 мм2</v>
          </cell>
          <cell r="C158">
            <v>2413</v>
          </cell>
          <cell r="D158" t="str">
            <v>тыс. руб.</v>
          </cell>
          <cell r="F158">
            <v>10</v>
          </cell>
        </row>
        <row r="159">
          <cell r="A159" t="str">
            <v>Л1-55-2</v>
          </cell>
          <cell r="B159" t="str">
            <v>ВЛ-35 кВ одноцепная, сечение проводов 70-150 мм2</v>
          </cell>
          <cell r="C159">
            <v>8900</v>
          </cell>
          <cell r="D159" t="str">
            <v>тыс. руб.</v>
          </cell>
          <cell r="F159">
            <v>35</v>
          </cell>
        </row>
        <row r="160">
          <cell r="A160" t="str">
            <v>Л1-55-3</v>
          </cell>
          <cell r="B160" t="str">
            <v>ВЛ-110 кВ одноцепная, сечение проводов 70-150 мм2</v>
          </cell>
          <cell r="C160">
            <v>9256</v>
          </cell>
          <cell r="D160" t="str">
            <v>тыс. руб.</v>
          </cell>
          <cell r="F160">
            <v>110</v>
          </cell>
        </row>
        <row r="161">
          <cell r="A161" t="str">
            <v>Л1-55-4</v>
          </cell>
          <cell r="B161" t="str">
            <v>ВЛ-110 кВ одноцепная, сечение проводов 185-240 мм2</v>
          </cell>
          <cell r="C161">
            <v>10264</v>
          </cell>
          <cell r="D161" t="str">
            <v>тыс. руб.</v>
          </cell>
          <cell r="F161">
            <v>110</v>
          </cell>
        </row>
        <row r="162">
          <cell r="A162" t="str">
            <v>Л1-55-5</v>
          </cell>
          <cell r="B162" t="str">
            <v>ВЛ-220 кВ одноцепная, сечение проводов 240-300 мм2</v>
          </cell>
          <cell r="C162">
            <v>14481</v>
          </cell>
          <cell r="D162" t="str">
            <v>тыс. руб.</v>
          </cell>
          <cell r="F162">
            <v>220</v>
          </cell>
        </row>
        <row r="163">
          <cell r="A163" t="str">
            <v>Л1-55-6</v>
          </cell>
          <cell r="B163" t="str">
            <v>ВЛ-220 кВ одноцепная, сечение проводов 400-500 мм2</v>
          </cell>
          <cell r="C163">
            <v>14832</v>
          </cell>
          <cell r="D163" t="str">
            <v>тыс. руб.</v>
          </cell>
          <cell r="F163">
            <v>220</v>
          </cell>
        </row>
        <row r="164">
          <cell r="A164" t="str">
            <v>Л2-55-1</v>
          </cell>
          <cell r="B164" t="str">
            <v>ВЛ-10(6) кВ двухцепная, сечение проводов 50-120 мм2</v>
          </cell>
          <cell r="C164">
            <v>2504</v>
          </cell>
          <cell r="D164" t="str">
            <v>тыс. руб.</v>
          </cell>
          <cell r="F164">
            <v>10</v>
          </cell>
        </row>
        <row r="165">
          <cell r="A165" t="str">
            <v>Л2-55-2</v>
          </cell>
          <cell r="B165" t="str">
            <v>ВЛ-35 кВ двухцепная, сечение проводов 70-150 мм2</v>
          </cell>
          <cell r="C165">
            <v>9491</v>
          </cell>
          <cell r="D165" t="str">
            <v>тыс. руб.</v>
          </cell>
          <cell r="F165">
            <v>35</v>
          </cell>
        </row>
        <row r="166">
          <cell r="A166" t="str">
            <v>Л2-55-3</v>
          </cell>
          <cell r="B166" t="str">
            <v>ВЛ-110 кВ двухцепная, сечение проводов 70-150 мм2</v>
          </cell>
          <cell r="C166">
            <v>9910</v>
          </cell>
          <cell r="D166" t="str">
            <v>тыс. руб.</v>
          </cell>
          <cell r="F166">
            <v>110</v>
          </cell>
        </row>
        <row r="167">
          <cell r="A167" t="str">
            <v>Л2-55-4</v>
          </cell>
          <cell r="B167" t="str">
            <v>ВЛ-110 кВ двухцепная, сечение проводов 185-240 мм2</v>
          </cell>
          <cell r="C167">
            <v>10667</v>
          </cell>
          <cell r="D167" t="str">
            <v>тыс. руб.</v>
          </cell>
          <cell r="F167">
            <v>110</v>
          </cell>
        </row>
        <row r="168">
          <cell r="A168" t="str">
            <v>Л2-55-5</v>
          </cell>
          <cell r="B168" t="str">
            <v>ВЛ-220 кВ двухцепная, сечение проводов 240-300 мм2</v>
          </cell>
          <cell r="C168">
            <v>16200</v>
          </cell>
          <cell r="D168" t="str">
            <v>тыс. руб.</v>
          </cell>
          <cell r="F168">
            <v>220</v>
          </cell>
        </row>
        <row r="169">
          <cell r="A169" t="str">
            <v>Л2-55-6</v>
          </cell>
          <cell r="B169" t="str">
            <v>ВЛ-220 кВ двухцепная, сечение проводов 400-500 мм2</v>
          </cell>
          <cell r="C169">
            <v>16473</v>
          </cell>
          <cell r="D169" t="str">
            <v>тыс. руб.</v>
          </cell>
          <cell r="F169">
            <v>220</v>
          </cell>
        </row>
        <row r="170">
          <cell r="A170" t="str">
            <v>Л1-57-1</v>
          </cell>
          <cell r="B170" t="str">
            <v>ВЛ-10(6) кВ одноцепная, сечение проводов 50-120 мм2</v>
          </cell>
          <cell r="C170">
            <v>1705</v>
          </cell>
          <cell r="D170" t="str">
            <v>тыс. руб.</v>
          </cell>
          <cell r="F170">
            <v>10</v>
          </cell>
        </row>
        <row r="171">
          <cell r="A171" t="str">
            <v>Л1-57-2</v>
          </cell>
          <cell r="B171" t="str">
            <v>ВЛ-35 кВ одноцепная, сечение проводов 70-150 мм2</v>
          </cell>
          <cell r="C171">
            <v>8102</v>
          </cell>
          <cell r="D171" t="str">
            <v>тыс. руб.</v>
          </cell>
          <cell r="F171">
            <v>35</v>
          </cell>
        </row>
        <row r="172">
          <cell r="A172" t="str">
            <v>Л1-57-3</v>
          </cell>
          <cell r="B172" t="str">
            <v>ВЛ-110 кВ одноцепная, сечение проводов 70-150 мм2</v>
          </cell>
          <cell r="C172">
            <v>8274</v>
          </cell>
          <cell r="D172" t="str">
            <v>тыс. руб.</v>
          </cell>
          <cell r="F172">
            <v>110</v>
          </cell>
        </row>
        <row r="173">
          <cell r="A173" t="str">
            <v>Л1-57-4</v>
          </cell>
          <cell r="B173" t="str">
            <v>ВЛ-110 кВ одноцепная, сечение проводов 185-240 мм2</v>
          </cell>
          <cell r="C173">
            <v>9005</v>
          </cell>
          <cell r="D173" t="str">
            <v>тыс. руб.</v>
          </cell>
          <cell r="F173">
            <v>110</v>
          </cell>
        </row>
        <row r="174">
          <cell r="A174" t="str">
            <v>Л1-57-5</v>
          </cell>
          <cell r="B174" t="str">
            <v>ВЛ-220 кВ одноцепная, сечение проводов 240-300 мм2</v>
          </cell>
          <cell r="C174">
            <v>12060</v>
          </cell>
          <cell r="D174" t="str">
            <v>тыс. руб.</v>
          </cell>
          <cell r="F174">
            <v>220</v>
          </cell>
        </row>
        <row r="175">
          <cell r="A175" t="str">
            <v>Л1-57-6</v>
          </cell>
          <cell r="B175" t="str">
            <v>ВЛ-220 кВ одноцепная, сечение проводов 400-500 мм2</v>
          </cell>
          <cell r="C175">
            <v>12303</v>
          </cell>
          <cell r="D175" t="str">
            <v>тыс. руб.</v>
          </cell>
          <cell r="F175">
            <v>220</v>
          </cell>
        </row>
        <row r="176">
          <cell r="A176" t="str">
            <v>Л2-57-1</v>
          </cell>
          <cell r="B176" t="str">
            <v>ВЛ-10(6) кВ двухцепная, сечение проводов 50-120 мм2</v>
          </cell>
          <cell r="C176">
            <v>2007</v>
          </cell>
          <cell r="D176" t="str">
            <v>тыс. руб.</v>
          </cell>
          <cell r="F176">
            <v>10</v>
          </cell>
        </row>
        <row r="177">
          <cell r="A177" t="str">
            <v>Л2-57-2</v>
          </cell>
          <cell r="B177" t="str">
            <v>ВЛ-35 кВ двухцепная, сечение проводов 70-150 мм2</v>
          </cell>
          <cell r="C177">
            <v>8945</v>
          </cell>
          <cell r="D177" t="str">
            <v>тыс. руб.</v>
          </cell>
          <cell r="F177">
            <v>35</v>
          </cell>
        </row>
        <row r="178">
          <cell r="A178" t="str">
            <v>Л2-57-3</v>
          </cell>
          <cell r="B178" t="str">
            <v>ВЛ-110 кВ двухцепная, сечение проводов 70-150 мм2</v>
          </cell>
          <cell r="C178">
            <v>9318</v>
          </cell>
          <cell r="D178" t="str">
            <v>тыс. руб.</v>
          </cell>
          <cell r="F178">
            <v>110</v>
          </cell>
        </row>
        <row r="179">
          <cell r="A179" t="str">
            <v>Л2-57-4</v>
          </cell>
          <cell r="B179" t="str">
            <v>ВЛ-110 кВ двухцепная, сечение проводов 185-240 мм2</v>
          </cell>
          <cell r="C179">
            <v>9924</v>
          </cell>
          <cell r="D179" t="str">
            <v>тыс. руб.</v>
          </cell>
          <cell r="F179">
            <v>110</v>
          </cell>
        </row>
        <row r="180">
          <cell r="A180" t="str">
            <v>Л2-57-5</v>
          </cell>
          <cell r="B180" t="str">
            <v>ВЛ-220 кВ двухцепная, сечение проводов 240-300 мм2</v>
          </cell>
          <cell r="C180">
            <v>14410</v>
          </cell>
          <cell r="D180" t="str">
            <v>тыс. руб.</v>
          </cell>
          <cell r="F180">
            <v>220</v>
          </cell>
        </row>
        <row r="181">
          <cell r="A181" t="str">
            <v>Л2-57-6</v>
          </cell>
          <cell r="B181" t="str">
            <v>ВЛ-220 кВ двухцепная, сечение проводов 400-500 мм2</v>
          </cell>
          <cell r="C181">
            <v>14619</v>
          </cell>
          <cell r="D181" t="str">
            <v>тыс. руб.</v>
          </cell>
          <cell r="F181">
            <v>220</v>
          </cell>
        </row>
        <row r="182">
          <cell r="A182" t="str">
            <v>Л1-64-1</v>
          </cell>
          <cell r="B182" t="str">
            <v>ВЛ-10(6) кВ одноцепная, сечение проводов 50-120 мм2</v>
          </cell>
          <cell r="C182">
            <v>1705</v>
          </cell>
          <cell r="D182" t="str">
            <v>тыс. руб.</v>
          </cell>
          <cell r="F182">
            <v>10</v>
          </cell>
        </row>
        <row r="183">
          <cell r="A183" t="str">
            <v>Л1-64-2</v>
          </cell>
          <cell r="B183" t="str">
            <v>ВЛ-35 кВ одноцепная, сечение проводов 70-150 мм2</v>
          </cell>
          <cell r="C183">
            <v>6422</v>
          </cell>
          <cell r="D183" t="str">
            <v>тыс. руб.</v>
          </cell>
          <cell r="F183">
            <v>35</v>
          </cell>
        </row>
        <row r="184">
          <cell r="A184" t="str">
            <v>Л1-64-3</v>
          </cell>
          <cell r="B184" t="str">
            <v>ВЛ-110 кВ одноцепная, сечение проводов 70-150 мм2</v>
          </cell>
          <cell r="C184">
            <v>6594</v>
          </cell>
          <cell r="D184" t="str">
            <v>тыс. руб.</v>
          </cell>
          <cell r="F184">
            <v>110</v>
          </cell>
        </row>
        <row r="185">
          <cell r="A185" t="str">
            <v>Л1-64-4</v>
          </cell>
          <cell r="B185" t="str">
            <v>ВЛ-110 кВ одноцепная, сечение проводов 185-240 мм2</v>
          </cell>
          <cell r="C185">
            <v>7325</v>
          </cell>
          <cell r="D185" t="str">
            <v>тыс. руб.</v>
          </cell>
          <cell r="F185">
            <v>110</v>
          </cell>
        </row>
        <row r="186">
          <cell r="A186" t="str">
            <v>Л1-64-5</v>
          </cell>
          <cell r="B186" t="str">
            <v>ВЛ-220 кВ одноцепная, сечение проводов 240-300 мм2</v>
          </cell>
          <cell r="C186">
            <v>10380</v>
          </cell>
          <cell r="D186" t="str">
            <v>тыс. руб.</v>
          </cell>
          <cell r="F186">
            <v>220</v>
          </cell>
        </row>
        <row r="187">
          <cell r="A187" t="str">
            <v>Л1-64-6</v>
          </cell>
          <cell r="B187" t="str">
            <v>ВЛ-220 кВ одноцепная, сечение проводов 400-500 мм2</v>
          </cell>
          <cell r="C187">
            <v>10623</v>
          </cell>
          <cell r="D187" t="str">
            <v>тыс. руб.</v>
          </cell>
          <cell r="F187">
            <v>220</v>
          </cell>
        </row>
        <row r="188">
          <cell r="A188" t="str">
            <v>Л2-64-1</v>
          </cell>
          <cell r="B188" t="str">
            <v>ВЛ-10(6) кВ двухцепная, сечение проводов 50-120 мм2</v>
          </cell>
          <cell r="C188">
            <v>2007</v>
          </cell>
          <cell r="D188" t="str">
            <v>тыс. руб.</v>
          </cell>
          <cell r="F188">
            <v>10</v>
          </cell>
        </row>
        <row r="189">
          <cell r="A189" t="str">
            <v>Л2-64-2</v>
          </cell>
          <cell r="B189" t="str">
            <v>ВЛ-35 кВ двухцепная, сечение проводов 70-150 мм2</v>
          </cell>
          <cell r="C189">
            <v>7265</v>
          </cell>
          <cell r="D189" t="str">
            <v>тыс. руб.</v>
          </cell>
          <cell r="F189">
            <v>35</v>
          </cell>
        </row>
        <row r="190">
          <cell r="A190" t="str">
            <v>Л2-64-3</v>
          </cell>
          <cell r="B190" t="str">
            <v>ВЛ-110 кВ двухцепная, сечение проводов 70-150 мм2</v>
          </cell>
          <cell r="C190">
            <v>7638</v>
          </cell>
          <cell r="D190" t="str">
            <v>тыс. руб.</v>
          </cell>
          <cell r="F190">
            <v>110</v>
          </cell>
        </row>
        <row r="191">
          <cell r="A191" t="str">
            <v>Л2-64-4</v>
          </cell>
          <cell r="B191" t="str">
            <v>ВЛ-110 кВ двухцепная, сечение проводов 185-240 мм2</v>
          </cell>
          <cell r="C191">
            <v>8244</v>
          </cell>
          <cell r="D191" t="str">
            <v>тыс. руб.</v>
          </cell>
          <cell r="F191">
            <v>110</v>
          </cell>
        </row>
        <row r="192">
          <cell r="A192" t="str">
            <v>Л2-64-5</v>
          </cell>
          <cell r="B192" t="str">
            <v>ВЛ-220 кВ двухцепная, сечение проводов 240-300 мм2</v>
          </cell>
          <cell r="C192">
            <v>12730</v>
          </cell>
          <cell r="D192" t="str">
            <v>тыс. руб.</v>
          </cell>
          <cell r="F192">
            <v>220</v>
          </cell>
        </row>
        <row r="193">
          <cell r="A193" t="str">
            <v>Л2-64-6</v>
          </cell>
          <cell r="B193" t="str">
            <v>ВЛ-220 кВ двухцепная, сечение проводов 400-500 мм2</v>
          </cell>
          <cell r="C193">
            <v>12939</v>
          </cell>
          <cell r="D193" t="str">
            <v>тыс. руб.</v>
          </cell>
          <cell r="F193">
            <v>220</v>
          </cell>
        </row>
        <row r="194">
          <cell r="A194" t="str">
            <v>Д1-01-1</v>
          </cell>
          <cell r="B194" t="str">
            <v>Демонтаж одноцепной ВЛ-10 кВ</v>
          </cell>
          <cell r="C194">
            <v>92</v>
          </cell>
          <cell r="D194" t="str">
            <v>тыс. руб.</v>
          </cell>
        </row>
        <row r="195">
          <cell r="A195" t="str">
            <v>Д1-02-1</v>
          </cell>
          <cell r="B195" t="str">
            <v>Демонтаж одноцепной ВЛ-35 кВ</v>
          </cell>
          <cell r="C195">
            <v>357</v>
          </cell>
          <cell r="D195" t="str">
            <v>тыс. руб.</v>
          </cell>
        </row>
        <row r="196">
          <cell r="A196" t="str">
            <v>Д1-03-1</v>
          </cell>
          <cell r="B196" t="str">
            <v>Демонтаж одноцепной ВЛ-110 кВ</v>
          </cell>
          <cell r="C196">
            <v>383</v>
          </cell>
          <cell r="D196" t="str">
            <v>тыс. руб.</v>
          </cell>
        </row>
        <row r="197">
          <cell r="A197" t="str">
            <v>Д1-04-1</v>
          </cell>
          <cell r="B197" t="str">
            <v>Демонтаж одноцепной ВЛ-220 кВ</v>
          </cell>
          <cell r="C197">
            <v>612</v>
          </cell>
          <cell r="D197" t="str">
            <v>тыс. руб.</v>
          </cell>
        </row>
        <row r="198">
          <cell r="A198" t="str">
            <v>Д1-01-2</v>
          </cell>
          <cell r="B198" t="str">
            <v>Демонтаж двухцепной ВЛ-10 кВ</v>
          </cell>
          <cell r="C198">
            <v>125</v>
          </cell>
          <cell r="D198" t="str">
            <v>тыс. руб.</v>
          </cell>
        </row>
        <row r="199">
          <cell r="A199" t="str">
            <v>Д1-02-2</v>
          </cell>
          <cell r="B199" t="str">
            <v>Демонтаж двухцепной ВЛ-35 кВ</v>
          </cell>
          <cell r="C199">
            <v>564</v>
          </cell>
          <cell r="D199" t="str">
            <v>тыс. руб.</v>
          </cell>
        </row>
        <row r="200">
          <cell r="A200" t="str">
            <v>Д1-03-2</v>
          </cell>
          <cell r="B200" t="str">
            <v>Демонтаж двухцепной ВЛ-110 кВ</v>
          </cell>
          <cell r="C200">
            <v>564</v>
          </cell>
          <cell r="D200" t="str">
            <v>тыс. руб.</v>
          </cell>
        </row>
        <row r="201">
          <cell r="A201" t="str">
            <v>Д1-04-2</v>
          </cell>
          <cell r="B201" t="str">
            <v>Демонтаж двухцепной ВЛ-220 кВ</v>
          </cell>
          <cell r="C201">
            <v>880</v>
          </cell>
          <cell r="D201" t="str">
            <v>тыс. руб.</v>
          </cell>
        </row>
        <row r="202">
          <cell r="A202" t="str">
            <v>П4-01</v>
          </cell>
          <cell r="B202" t="str">
            <v>Затраты на проектно-изыскательские работы для больших переходов ВЛ от 600 до 1000 м</v>
          </cell>
          <cell r="C202">
            <v>9488</v>
          </cell>
          <cell r="D202" t="str">
            <v>тыс. руб.</v>
          </cell>
        </row>
        <row r="203">
          <cell r="A203" t="str">
            <v>П4-02</v>
          </cell>
          <cell r="B203" t="str">
            <v>Затраты на проектно-изыскательские работы для больших переходов ВЛ от 1000 до 1500 м</v>
          </cell>
          <cell r="C203">
            <v>12019</v>
          </cell>
          <cell r="D203" t="str">
            <v>тыс. руб.</v>
          </cell>
        </row>
        <row r="204">
          <cell r="A204" t="str">
            <v>П4-03</v>
          </cell>
          <cell r="B204" t="str">
            <v>Затраты на проектно-изыскательские работы для больших переходов ВЛ свыше 1500 м</v>
          </cell>
          <cell r="C204">
            <v>15182</v>
          </cell>
          <cell r="D204" t="str">
            <v>тыс. руб.</v>
          </cell>
        </row>
        <row r="205">
          <cell r="A205" t="str">
            <v>К1-01-1</v>
          </cell>
          <cell r="B205" t="str">
            <v>КЛ-6 кВ с алюминиевой жилой сечением 35 мм2</v>
          </cell>
          <cell r="C205">
            <v>1032</v>
          </cell>
          <cell r="D205" t="str">
            <v>тыс. руб.</v>
          </cell>
          <cell r="F205" t="str">
            <v>П5-01</v>
          </cell>
        </row>
        <row r="206">
          <cell r="A206" t="str">
            <v>К1-02-1</v>
          </cell>
          <cell r="B206" t="str">
            <v>КЛ-6 кВ с алюминиевой жилой сечением 50 мм2</v>
          </cell>
          <cell r="C206">
            <v>1080</v>
          </cell>
          <cell r="D206" t="str">
            <v>тыс. руб.</v>
          </cell>
          <cell r="F206" t="str">
            <v>П5-01</v>
          </cell>
        </row>
        <row r="207">
          <cell r="A207" t="str">
            <v>К1-02-2</v>
          </cell>
          <cell r="B207" t="str">
            <v>КЛ-10 кВ с алюминиевой жилой сечением 50 мм2</v>
          </cell>
          <cell r="C207">
            <v>1131</v>
          </cell>
          <cell r="D207" t="str">
            <v>тыс. руб.</v>
          </cell>
          <cell r="F207" t="str">
            <v>П5-01</v>
          </cell>
        </row>
        <row r="208">
          <cell r="A208" t="str">
            <v>К1-02-3</v>
          </cell>
          <cell r="B208" t="str">
            <v>КЛ-35 кВ с алюминиевой жилой сечением 50 мм2</v>
          </cell>
          <cell r="C208">
            <v>1609</v>
          </cell>
          <cell r="D208" t="str">
            <v>тыс. руб.</v>
          </cell>
          <cell r="F208" t="str">
            <v>П5-02</v>
          </cell>
        </row>
        <row r="209">
          <cell r="A209" t="str">
            <v>К1-03-1</v>
          </cell>
          <cell r="B209" t="str">
            <v>КЛ-6 кВ с алюминиевой жилой сечением 70 мм2</v>
          </cell>
          <cell r="C209">
            <v>1301</v>
          </cell>
          <cell r="D209" t="str">
            <v>тыс. руб.</v>
          </cell>
          <cell r="F209" t="str">
            <v>П5-01</v>
          </cell>
        </row>
        <row r="210">
          <cell r="A210" t="str">
            <v>К1-03-2</v>
          </cell>
          <cell r="B210" t="str">
            <v>КЛ-10 кВ с алюминиевой жилой сечением 70 мм2</v>
          </cell>
          <cell r="C210">
            <v>1364</v>
          </cell>
          <cell r="D210" t="str">
            <v>тыс. руб.</v>
          </cell>
          <cell r="F210" t="str">
            <v>П5-01</v>
          </cell>
        </row>
        <row r="211">
          <cell r="A211" t="str">
            <v>К1-03-3</v>
          </cell>
          <cell r="B211" t="str">
            <v>КЛ-35 кВ с алюминиевой жилой сечением 70 мм2</v>
          </cell>
          <cell r="C211">
            <v>1833</v>
          </cell>
          <cell r="D211" t="str">
            <v>тыс. руб.</v>
          </cell>
          <cell r="F211" t="str">
            <v>П5-02</v>
          </cell>
        </row>
        <row r="212">
          <cell r="A212" t="str">
            <v>К1-04-1</v>
          </cell>
          <cell r="B212" t="str">
            <v>КЛ-6 кВ с алюминиевой жилой сечением 95 мм2</v>
          </cell>
          <cell r="C212">
            <v>1580</v>
          </cell>
          <cell r="D212" t="str">
            <v>тыс. руб.</v>
          </cell>
          <cell r="F212" t="str">
            <v>П5-01</v>
          </cell>
        </row>
        <row r="213">
          <cell r="A213" t="str">
            <v>К1-04-2</v>
          </cell>
          <cell r="B213" t="str">
            <v>КЛ-10 кВ с алюминиевой жилой сечением 95 мм2</v>
          </cell>
          <cell r="C213">
            <v>1644</v>
          </cell>
          <cell r="D213" t="str">
            <v>тыс. руб.</v>
          </cell>
          <cell r="F213" t="str">
            <v>П5-01</v>
          </cell>
        </row>
        <row r="214">
          <cell r="A214" t="str">
            <v>К1-04-3</v>
          </cell>
          <cell r="B214" t="str">
            <v>КЛ-35 кВ с алюминиевой жилой сечением 95 мм2</v>
          </cell>
          <cell r="C214">
            <v>2124</v>
          </cell>
          <cell r="D214" t="str">
            <v>тыс. руб.</v>
          </cell>
          <cell r="F214" t="str">
            <v>П5-02</v>
          </cell>
        </row>
        <row r="215">
          <cell r="A215" t="str">
            <v>К1-05-1</v>
          </cell>
          <cell r="B215" t="str">
            <v>КЛ-6 кВ с алюминиевой жилой сечением 120 мм2</v>
          </cell>
          <cell r="C215">
            <v>1667</v>
          </cell>
          <cell r="D215" t="str">
            <v>тыс. руб.</v>
          </cell>
          <cell r="F215" t="str">
            <v>П5-01</v>
          </cell>
        </row>
        <row r="216">
          <cell r="A216" t="str">
            <v>К1-05-2</v>
          </cell>
          <cell r="B216" t="str">
            <v>КЛ-10 кВ с алюминиевой жилой сечением 120 мм2</v>
          </cell>
          <cell r="C216">
            <v>1722</v>
          </cell>
          <cell r="D216" t="str">
            <v>тыс. руб.</v>
          </cell>
          <cell r="F216" t="str">
            <v>П5-01</v>
          </cell>
        </row>
        <row r="217">
          <cell r="A217" t="str">
            <v>К1-05-3</v>
          </cell>
          <cell r="B217" t="str">
            <v>КЛ-35 кВ с алюминиевой жилой сечением 120 мм2</v>
          </cell>
          <cell r="C217">
            <v>2216</v>
          </cell>
          <cell r="D217" t="str">
            <v>тыс. руб.</v>
          </cell>
          <cell r="F217" t="str">
            <v>П5-02</v>
          </cell>
        </row>
        <row r="218">
          <cell r="A218" t="str">
            <v>К1-06-1</v>
          </cell>
          <cell r="B218" t="str">
            <v>КЛ-6 кВ с алюминиевой жилой сечением 150 мм2</v>
          </cell>
          <cell r="C218">
            <v>2026</v>
          </cell>
          <cell r="D218" t="str">
            <v>тыс. руб.</v>
          </cell>
          <cell r="F218" t="str">
            <v>П5-01</v>
          </cell>
        </row>
        <row r="219">
          <cell r="A219" t="str">
            <v>К1-06-2</v>
          </cell>
          <cell r="B219" t="str">
            <v>КЛ-10 кВ с алюминиевой жилой сечением 150 мм2</v>
          </cell>
          <cell r="C219">
            <v>2086</v>
          </cell>
          <cell r="D219" t="str">
            <v>тыс. руб.</v>
          </cell>
          <cell r="F219" t="str">
            <v>П5-01</v>
          </cell>
        </row>
        <row r="220">
          <cell r="A220" t="str">
            <v>К1-06-3</v>
          </cell>
          <cell r="B220" t="str">
            <v>КЛ-35 кВ с алюминиевой жилой сечением 150 мм2</v>
          </cell>
          <cell r="C220">
            <v>2593</v>
          </cell>
          <cell r="D220" t="str">
            <v>тыс. руб.</v>
          </cell>
          <cell r="F220" t="str">
            <v>П5-02</v>
          </cell>
        </row>
        <row r="221">
          <cell r="A221" t="str">
            <v>К1-07-1</v>
          </cell>
          <cell r="B221" t="str">
            <v>КЛ-6 кВ с алюминиевой жилой сечением 185 мм2</v>
          </cell>
          <cell r="C221">
            <v>2133</v>
          </cell>
          <cell r="D221" t="str">
            <v>тыс. руб.</v>
          </cell>
          <cell r="F221" t="str">
            <v>П5-01</v>
          </cell>
        </row>
        <row r="222">
          <cell r="A222" t="str">
            <v>К1-07-2</v>
          </cell>
          <cell r="B222" t="str">
            <v>КЛ-10 кВ с алюминиевой жилой сечением 185 мм2</v>
          </cell>
          <cell r="C222">
            <v>2250</v>
          </cell>
          <cell r="D222" t="str">
            <v>тыс. руб.</v>
          </cell>
          <cell r="F222" t="str">
            <v>П5-01</v>
          </cell>
        </row>
        <row r="223">
          <cell r="A223" t="str">
            <v>К1-07-3</v>
          </cell>
          <cell r="B223" t="str">
            <v>КЛ-35 кВ с алюминиевой жилой сечением 185 мм2</v>
          </cell>
          <cell r="C223">
            <v>2833</v>
          </cell>
          <cell r="D223" t="str">
            <v>тыс. руб.</v>
          </cell>
          <cell r="F223" t="str">
            <v>П5-02</v>
          </cell>
        </row>
        <row r="224">
          <cell r="A224" t="str">
            <v>К1-07-4</v>
          </cell>
          <cell r="B224" t="str">
            <v>КЛ-110 кВ с алюминиевой жилой сечением 185 мм2</v>
          </cell>
          <cell r="C224">
            <v>10225</v>
          </cell>
          <cell r="D224" t="str">
            <v>тыс. руб.</v>
          </cell>
          <cell r="F224" t="str">
            <v>П5-02</v>
          </cell>
        </row>
        <row r="225">
          <cell r="A225" t="str">
            <v>К1-08-1</v>
          </cell>
          <cell r="B225" t="str">
            <v>КЛ-6 кВ с алюминиевой жилой сечением 240 мм2</v>
          </cell>
          <cell r="C225">
            <v>2366</v>
          </cell>
          <cell r="D225" t="str">
            <v>тыс. руб.</v>
          </cell>
          <cell r="F225" t="str">
            <v>П5-01</v>
          </cell>
        </row>
        <row r="226">
          <cell r="A226" t="str">
            <v>К1-08-2</v>
          </cell>
          <cell r="B226" t="str">
            <v>КЛ-10 кВ с алюминиевой жилой сечением 240 мм2</v>
          </cell>
          <cell r="C226">
            <v>2421</v>
          </cell>
          <cell r="D226" t="str">
            <v>тыс. руб.</v>
          </cell>
          <cell r="F226" t="str">
            <v>П5-01</v>
          </cell>
        </row>
        <row r="227">
          <cell r="A227" t="str">
            <v>К1-08-3</v>
          </cell>
          <cell r="B227" t="str">
            <v>КЛ-35 кВ с алюминиевой жилой сечением 240 мм2</v>
          </cell>
          <cell r="C227">
            <v>3017</v>
          </cell>
          <cell r="D227" t="str">
            <v>тыс. руб.</v>
          </cell>
          <cell r="F227" t="str">
            <v>П5-02</v>
          </cell>
        </row>
        <row r="228">
          <cell r="A228" t="str">
            <v>К1-08-4</v>
          </cell>
          <cell r="B228" t="str">
            <v>КЛ-110 кВ с алюминиевой жилой сечением 240 мм2</v>
          </cell>
          <cell r="C228">
            <v>11053</v>
          </cell>
          <cell r="D228" t="str">
            <v>тыс. руб.</v>
          </cell>
          <cell r="F228" t="str">
            <v>П5-02</v>
          </cell>
        </row>
        <row r="229">
          <cell r="A229" t="str">
            <v>К1-09-1</v>
          </cell>
          <cell r="B229" t="str">
            <v>КЛ-6 кВ с алюминиевой жилой сечением 300 мм2</v>
          </cell>
          <cell r="C229">
            <v>2615</v>
          </cell>
          <cell r="D229" t="str">
            <v>тыс. руб.</v>
          </cell>
          <cell r="F229" t="str">
            <v>П5-01</v>
          </cell>
        </row>
        <row r="230">
          <cell r="A230" t="str">
            <v>К1-09-2</v>
          </cell>
          <cell r="B230" t="str">
            <v>КЛ-10 кВ с алюминиевой жилой сечением 300 мм2</v>
          </cell>
          <cell r="C230">
            <v>2663</v>
          </cell>
          <cell r="D230" t="str">
            <v>тыс. руб.</v>
          </cell>
          <cell r="F230" t="str">
            <v>П5-01</v>
          </cell>
        </row>
        <row r="231">
          <cell r="A231" t="str">
            <v>К1-09-3</v>
          </cell>
          <cell r="B231" t="str">
            <v>КЛ-35 кВ с алюминиевой жилой сечением 300 мм2</v>
          </cell>
          <cell r="C231">
            <v>3281</v>
          </cell>
          <cell r="D231" t="str">
            <v>тыс. руб.</v>
          </cell>
          <cell r="F231" t="str">
            <v>П5-02</v>
          </cell>
        </row>
        <row r="232">
          <cell r="A232" t="str">
            <v>К1-09-4</v>
          </cell>
          <cell r="B232" t="str">
            <v>КЛ-110 кВ с алюминиевой жилой сечением 300 мм2</v>
          </cell>
          <cell r="C232">
            <v>11321</v>
          </cell>
          <cell r="D232" t="str">
            <v>тыс. руб.</v>
          </cell>
          <cell r="F232" t="str">
            <v>П5-02</v>
          </cell>
        </row>
        <row r="233">
          <cell r="A233" t="str">
            <v>К1-10-1</v>
          </cell>
          <cell r="B233" t="str">
            <v>КЛ-6 кВ с алюминиевой жилой сечением 400 мм2</v>
          </cell>
          <cell r="C233">
            <v>3228</v>
          </cell>
          <cell r="D233" t="str">
            <v>тыс. руб.</v>
          </cell>
          <cell r="F233" t="str">
            <v>П5-01</v>
          </cell>
        </row>
        <row r="234">
          <cell r="A234" t="str">
            <v>К1-10-2</v>
          </cell>
          <cell r="B234" t="str">
            <v>КЛ-10 кВ с алюминиевой жилой сечением 400 мм2</v>
          </cell>
          <cell r="C234">
            <v>3186</v>
          </cell>
          <cell r="D234" t="str">
            <v>тыс. руб.</v>
          </cell>
          <cell r="F234" t="str">
            <v>П5-01</v>
          </cell>
        </row>
        <row r="235">
          <cell r="A235" t="str">
            <v>К1-10-3</v>
          </cell>
          <cell r="B235" t="str">
            <v>КЛ-35 кВ с алюминиевой жилой сечением 400 мм2</v>
          </cell>
          <cell r="C235">
            <v>4113</v>
          </cell>
          <cell r="D235" t="str">
            <v>тыс. руб.</v>
          </cell>
          <cell r="F235" t="str">
            <v>П5-02</v>
          </cell>
        </row>
        <row r="236">
          <cell r="A236" t="str">
            <v>К1-10-4</v>
          </cell>
          <cell r="B236" t="str">
            <v>КЛ-110 кВ с алюминиевой жилой сечением 400 мм2</v>
          </cell>
          <cell r="C236">
            <v>11558</v>
          </cell>
          <cell r="D236" t="str">
            <v>тыс. руб.</v>
          </cell>
          <cell r="F236" t="str">
            <v>П5-02</v>
          </cell>
        </row>
        <row r="237">
          <cell r="A237" t="str">
            <v>К1-10-5</v>
          </cell>
          <cell r="B237" t="str">
            <v>КЛ-220 кВ с алюминиевой жилой сечением 400 мм2</v>
          </cell>
          <cell r="C237">
            <v>21693</v>
          </cell>
          <cell r="D237" t="str">
            <v>тыс. руб.</v>
          </cell>
          <cell r="F237" t="str">
            <v>П5-02</v>
          </cell>
        </row>
        <row r="238">
          <cell r="A238" t="str">
            <v>К1-11-1</v>
          </cell>
          <cell r="B238" t="str">
            <v>КЛ-6 кВ с алюминиевой жилой сечением 500 мм2</v>
          </cell>
          <cell r="C238">
            <v>3734</v>
          </cell>
          <cell r="D238" t="str">
            <v>тыс. руб.</v>
          </cell>
          <cell r="F238" t="str">
            <v>П5-01</v>
          </cell>
        </row>
        <row r="239">
          <cell r="A239" t="str">
            <v>К1-11-2</v>
          </cell>
          <cell r="B239" t="str">
            <v>КЛ-10 кВ с алюминиевой жилой сечением 500 мм2</v>
          </cell>
          <cell r="C239">
            <v>3560</v>
          </cell>
          <cell r="D239" t="str">
            <v>тыс. руб.</v>
          </cell>
          <cell r="F239" t="str">
            <v>П5-01</v>
          </cell>
        </row>
        <row r="240">
          <cell r="A240" t="str">
            <v>К1-11-3</v>
          </cell>
          <cell r="B240" t="str">
            <v>КЛ-35 кВ с алюминиевой жилой сечением 500 мм2</v>
          </cell>
          <cell r="C240">
            <v>4512</v>
          </cell>
          <cell r="D240" t="str">
            <v>тыс. руб.</v>
          </cell>
          <cell r="F240" t="str">
            <v>П5-02</v>
          </cell>
        </row>
        <row r="241">
          <cell r="A241" t="str">
            <v>К1-11-4</v>
          </cell>
          <cell r="B241" t="str">
            <v>КЛ-110 кВ с алюминиевой жилой сечением 500 мм2</v>
          </cell>
          <cell r="C241">
            <v>12095</v>
          </cell>
          <cell r="D241" t="str">
            <v>тыс. руб.</v>
          </cell>
          <cell r="F241" t="str">
            <v>П5-02</v>
          </cell>
        </row>
        <row r="242">
          <cell r="A242" t="str">
            <v>К1-11-5</v>
          </cell>
          <cell r="B242" t="str">
            <v>КЛ-220 кВ с алюминиевой жилой сечением 500 мм2</v>
          </cell>
          <cell r="C242">
            <v>22039</v>
          </cell>
          <cell r="D242" t="str">
            <v>тыс. руб.</v>
          </cell>
          <cell r="F242" t="str">
            <v>П5-02</v>
          </cell>
        </row>
        <row r="243">
          <cell r="A243" t="str">
            <v>К1-12-1</v>
          </cell>
          <cell r="B243" t="str">
            <v>КЛ-6 кВ с алюминиевой жилой сечением 630 мм2</v>
          </cell>
          <cell r="C243">
            <v>4557</v>
          </cell>
          <cell r="D243" t="str">
            <v>тыс. руб.</v>
          </cell>
          <cell r="F243" t="str">
            <v>П5-01</v>
          </cell>
        </row>
        <row r="244">
          <cell r="A244" t="str">
            <v>К1-12-2</v>
          </cell>
          <cell r="B244" t="str">
            <v>КЛ-10 кВ с алюминиевой жилой сечением 630 мм2</v>
          </cell>
          <cell r="C244">
            <v>4577</v>
          </cell>
          <cell r="D244" t="str">
            <v>тыс. руб.</v>
          </cell>
          <cell r="F244" t="str">
            <v>П5-01</v>
          </cell>
        </row>
        <row r="245">
          <cell r="A245" t="str">
            <v>К1-12-3</v>
          </cell>
          <cell r="B245" t="str">
            <v>КЛ-35 кВ с алюминиевой жилой сечением 630 мм2</v>
          </cell>
          <cell r="C245">
            <v>5409</v>
          </cell>
          <cell r="D245" t="str">
            <v>тыс. руб.</v>
          </cell>
          <cell r="F245" t="str">
            <v>П5-02</v>
          </cell>
        </row>
        <row r="246">
          <cell r="A246" t="str">
            <v>К1-12-4</v>
          </cell>
          <cell r="B246" t="str">
            <v>КЛ-110 кВ с алюминиевой жилой сечением 630 мм2</v>
          </cell>
          <cell r="C246">
            <v>13064</v>
          </cell>
          <cell r="D246" t="str">
            <v>тыс. руб.</v>
          </cell>
          <cell r="F246" t="str">
            <v>П5-02</v>
          </cell>
        </row>
        <row r="247">
          <cell r="A247" t="str">
            <v>К1-12-5</v>
          </cell>
          <cell r="B247" t="str">
            <v>КЛ-220 кВ с алюминиевой жилой сечением 630 мм2</v>
          </cell>
          <cell r="C247">
            <v>22384</v>
          </cell>
          <cell r="D247" t="str">
            <v>тыс. руб.</v>
          </cell>
          <cell r="F247" t="str">
            <v>П5-02</v>
          </cell>
        </row>
        <row r="248">
          <cell r="A248" t="str">
            <v>К1-13-1</v>
          </cell>
          <cell r="B248" t="str">
            <v>КЛ-6 кВ с алюминиевой жилой сечением 800 мм2</v>
          </cell>
          <cell r="C248">
            <v>5266</v>
          </cell>
          <cell r="D248" t="str">
            <v>тыс. руб.</v>
          </cell>
          <cell r="F248" t="str">
            <v>П5-01</v>
          </cell>
        </row>
        <row r="249">
          <cell r="A249" t="str">
            <v>К1-13-2</v>
          </cell>
          <cell r="B249" t="str">
            <v>КЛ-10 кВ с алюминиевой жилой сечением 800 мм2</v>
          </cell>
          <cell r="C249">
            <v>3815</v>
          </cell>
          <cell r="D249" t="str">
            <v>тыс. руб.</v>
          </cell>
          <cell r="F249" t="str">
            <v>П5-01</v>
          </cell>
        </row>
        <row r="250">
          <cell r="A250" t="str">
            <v>К1-13-3</v>
          </cell>
          <cell r="B250" t="str">
            <v>КЛ-35 кВ с алюминиевой жилой сечением 800 мм2</v>
          </cell>
          <cell r="C250">
            <v>5981</v>
          </cell>
          <cell r="D250" t="str">
            <v>тыс. руб.</v>
          </cell>
          <cell r="F250" t="str">
            <v>П5-02</v>
          </cell>
        </row>
        <row r="251">
          <cell r="A251" t="str">
            <v>К1-13-4</v>
          </cell>
          <cell r="B251" t="str">
            <v>КЛ-110 кВ с алюминиевой жилой сечением 800 мм2</v>
          </cell>
          <cell r="C251">
            <v>13849</v>
          </cell>
          <cell r="D251" t="str">
            <v>тыс. руб.</v>
          </cell>
          <cell r="F251" t="str">
            <v>П5-02</v>
          </cell>
        </row>
        <row r="252">
          <cell r="A252" t="str">
            <v>К1-13-5</v>
          </cell>
          <cell r="B252" t="str">
            <v>КЛ-220 кВ с алюминиевой жилой сечением 800 мм2</v>
          </cell>
          <cell r="C252">
            <v>22588</v>
          </cell>
          <cell r="D252" t="str">
            <v>тыс. руб.</v>
          </cell>
          <cell r="F252" t="str">
            <v>П5-02</v>
          </cell>
        </row>
        <row r="253">
          <cell r="A253" t="str">
            <v>К1-14-4</v>
          </cell>
          <cell r="B253" t="str">
            <v>КЛ-110 кВ с алюминиевой жилой сечением 1000 мм2</v>
          </cell>
          <cell r="C253">
            <v>16682</v>
          </cell>
          <cell r="D253" t="str">
            <v>тыс. руб.</v>
          </cell>
          <cell r="F253" t="str">
            <v>П5-02</v>
          </cell>
        </row>
        <row r="254">
          <cell r="A254" t="str">
            <v>К1-14-5</v>
          </cell>
          <cell r="B254" t="str">
            <v>КЛ-220 кВ с алюминиевой жилой сечением 1000 мм2</v>
          </cell>
          <cell r="C254">
            <v>25298</v>
          </cell>
          <cell r="D254" t="str">
            <v>тыс. руб.</v>
          </cell>
          <cell r="F254" t="str">
            <v>П5-02</v>
          </cell>
        </row>
        <row r="255">
          <cell r="A255" t="str">
            <v>К1-15-4</v>
          </cell>
          <cell r="B255" t="str">
            <v>КЛ-110 кВ с алюминиевой жилой сечением 1200 мм2</v>
          </cell>
          <cell r="C255">
            <v>18630</v>
          </cell>
          <cell r="D255" t="str">
            <v>тыс. руб.</v>
          </cell>
          <cell r="F255" t="str">
            <v>П5-02</v>
          </cell>
        </row>
        <row r="256">
          <cell r="A256" t="str">
            <v>К1-15-5</v>
          </cell>
          <cell r="B256" t="str">
            <v>КЛ-220 кВ с алюминиевой жилой сечением 1200 мм2</v>
          </cell>
          <cell r="C256">
            <v>26303</v>
          </cell>
          <cell r="D256" t="str">
            <v>тыс. руб.</v>
          </cell>
          <cell r="F256" t="str">
            <v>П5-02</v>
          </cell>
        </row>
        <row r="257">
          <cell r="A257" t="str">
            <v>К1-16-4</v>
          </cell>
          <cell r="B257" t="str">
            <v>КЛ-110 кВ с алюминиевой жилой сечением 1400 мм2</v>
          </cell>
          <cell r="C257">
            <v>20258</v>
          </cell>
          <cell r="D257" t="str">
            <v>тыс. руб.</v>
          </cell>
          <cell r="F257" t="str">
            <v>П5-02</v>
          </cell>
        </row>
        <row r="258">
          <cell r="A258" t="str">
            <v>К1-16-5</v>
          </cell>
          <cell r="B258" t="str">
            <v>КЛ-220 кВ с алюминиевой жилой сечением 1400 мм2</v>
          </cell>
          <cell r="C258">
            <v>30679</v>
          </cell>
          <cell r="D258" t="str">
            <v>тыс. руб.</v>
          </cell>
          <cell r="F258" t="str">
            <v>П5-02</v>
          </cell>
        </row>
        <row r="259">
          <cell r="A259" t="str">
            <v>К1-17-4</v>
          </cell>
          <cell r="B259" t="str">
            <v>КЛ-110 кВ с алюминиевой жилой сечением 1600 мм2</v>
          </cell>
          <cell r="C259">
            <v>20379</v>
          </cell>
          <cell r="D259" t="str">
            <v>тыс. руб.</v>
          </cell>
          <cell r="F259" t="str">
            <v>П5-02</v>
          </cell>
        </row>
        <row r="260">
          <cell r="A260" t="str">
            <v>К1-17-5</v>
          </cell>
          <cell r="B260" t="str">
            <v>КЛ-220 кВ с алюминиевой жилой сечением 1600 мм2</v>
          </cell>
          <cell r="C260">
            <v>31919</v>
          </cell>
          <cell r="D260" t="str">
            <v>тыс. руб.</v>
          </cell>
          <cell r="F260" t="str">
            <v>П5-02</v>
          </cell>
        </row>
        <row r="261">
          <cell r="A261" t="str">
            <v>К1-18-4</v>
          </cell>
          <cell r="B261" t="str">
            <v>КЛ-110 кВ с алюминиевой жилой сечением 2000 мм2</v>
          </cell>
          <cell r="C261">
            <v>22698</v>
          </cell>
          <cell r="D261" t="str">
            <v>тыс. руб.</v>
          </cell>
          <cell r="F261" t="str">
            <v>П5-02</v>
          </cell>
        </row>
        <row r="262">
          <cell r="A262" t="str">
            <v>К1-18-5</v>
          </cell>
          <cell r="B262" t="str">
            <v>КЛ-220 кВ с алюминиевой жилой сечением 2000 мм2</v>
          </cell>
          <cell r="C262">
            <v>35042</v>
          </cell>
          <cell r="D262" t="str">
            <v>тыс. руб.</v>
          </cell>
          <cell r="F262" t="str">
            <v>П5-02</v>
          </cell>
        </row>
        <row r="263">
          <cell r="A263" t="str">
            <v>К1-19-4</v>
          </cell>
          <cell r="B263" t="str">
            <v>КЛ-110 кВ с алюминиевой жилой сечением 2500 мм2</v>
          </cell>
          <cell r="C263">
            <v>27960</v>
          </cell>
          <cell r="D263" t="str">
            <v>тыс. руб.</v>
          </cell>
          <cell r="F263" t="str">
            <v>П5-02</v>
          </cell>
        </row>
        <row r="264">
          <cell r="A264" t="str">
            <v>К1-19-5</v>
          </cell>
          <cell r="B264" t="str">
            <v>КЛ-220 кВ с алюминиевой жилой сечением 2500 мм2</v>
          </cell>
          <cell r="C264">
            <v>38166</v>
          </cell>
          <cell r="D264" t="str">
            <v>тыс. руб.</v>
          </cell>
          <cell r="F264" t="str">
            <v>П5-02</v>
          </cell>
        </row>
        <row r="265">
          <cell r="A265" t="str">
            <v>К2-01-1</v>
          </cell>
          <cell r="B265" t="str">
            <v>КЛ-6 кВ с медной жилой сечением 35 мм2</v>
          </cell>
          <cell r="C265">
            <v>1534</v>
          </cell>
          <cell r="D265" t="str">
            <v>тыс. руб.</v>
          </cell>
          <cell r="F265" t="str">
            <v>П5-01</v>
          </cell>
        </row>
        <row r="266">
          <cell r="A266" t="str">
            <v>К2-02-1</v>
          </cell>
          <cell r="B266" t="str">
            <v>КЛ-6 кВ с медной жилой сечением 50 мм2</v>
          </cell>
          <cell r="C266">
            <v>1771</v>
          </cell>
          <cell r="D266" t="str">
            <v>тыс. руб.</v>
          </cell>
          <cell r="F266" t="str">
            <v>П5-01</v>
          </cell>
        </row>
        <row r="267">
          <cell r="A267" t="str">
            <v>К2-02-2</v>
          </cell>
          <cell r="B267" t="str">
            <v>КЛ-10 кВ с медной жилой сечением 50 мм2</v>
          </cell>
          <cell r="C267">
            <v>1823</v>
          </cell>
          <cell r="D267" t="str">
            <v>тыс. руб.</v>
          </cell>
          <cell r="F267" t="str">
            <v>П5-01</v>
          </cell>
        </row>
        <row r="268">
          <cell r="A268" t="str">
            <v>К2-02-3</v>
          </cell>
          <cell r="B268" t="str">
            <v>КЛ-35 кВ с медной жилой сечением 50 мм2</v>
          </cell>
          <cell r="C268">
            <v>2270</v>
          </cell>
          <cell r="D268" t="str">
            <v>тыс. руб.</v>
          </cell>
          <cell r="F268" t="str">
            <v>П5-02</v>
          </cell>
        </row>
        <row r="269">
          <cell r="A269" t="str">
            <v>К2-03-1</v>
          </cell>
          <cell r="B269" t="str">
            <v>КЛ-6 кВ с медной жилой сечением 70 мм2</v>
          </cell>
          <cell r="C269">
            <v>2295</v>
          </cell>
          <cell r="D269" t="str">
            <v>тыс. руб.</v>
          </cell>
          <cell r="F269" t="str">
            <v>П5-01</v>
          </cell>
        </row>
        <row r="270">
          <cell r="A270" t="str">
            <v>К2-03-2</v>
          </cell>
          <cell r="B270" t="str">
            <v>КЛ-10 кВ с медной жилой сечением 70 мм2</v>
          </cell>
          <cell r="C270">
            <v>2346</v>
          </cell>
          <cell r="D270" t="str">
            <v>тыс. руб.</v>
          </cell>
          <cell r="F270" t="str">
            <v>П5-01</v>
          </cell>
        </row>
        <row r="271">
          <cell r="A271" t="str">
            <v>К2-03-3</v>
          </cell>
          <cell r="B271" t="str">
            <v>КЛ-35 кВ с медной жилой сечением 70 мм2</v>
          </cell>
          <cell r="C271">
            <v>2776</v>
          </cell>
          <cell r="D271" t="str">
            <v>тыс. руб.</v>
          </cell>
          <cell r="F271" t="str">
            <v>П5-02</v>
          </cell>
        </row>
        <row r="272">
          <cell r="A272" t="str">
            <v>К2-04-1</v>
          </cell>
          <cell r="B272" t="str">
            <v>КЛ-6 кВ с медной жилой сечением 95 мм2</v>
          </cell>
          <cell r="C272">
            <v>2929</v>
          </cell>
          <cell r="D272" t="str">
            <v>тыс. руб.</v>
          </cell>
          <cell r="F272" t="str">
            <v>П5-01</v>
          </cell>
        </row>
        <row r="273">
          <cell r="A273" t="str">
            <v>К2-04-2</v>
          </cell>
          <cell r="B273" t="str">
            <v>КЛ-10 кВ с медной жилой сечением 95 мм2</v>
          </cell>
          <cell r="C273">
            <v>3025</v>
          </cell>
          <cell r="D273" t="str">
            <v>тыс. руб.</v>
          </cell>
          <cell r="F273" t="str">
            <v>П5-01</v>
          </cell>
        </row>
        <row r="274">
          <cell r="A274" t="str">
            <v>К2-04-3</v>
          </cell>
          <cell r="B274" t="str">
            <v>КЛ-35 кВ с медной жилой сечением 95 мм2</v>
          </cell>
          <cell r="C274">
            <v>3429</v>
          </cell>
          <cell r="D274" t="str">
            <v>тыс. руб.</v>
          </cell>
          <cell r="F274" t="str">
            <v>П5-02</v>
          </cell>
        </row>
        <row r="275">
          <cell r="A275" t="str">
            <v>К2-05-1</v>
          </cell>
          <cell r="B275" t="str">
            <v>КЛ-6 кВ с медной жилой сечением 120 мм2</v>
          </cell>
          <cell r="C275">
            <v>3385</v>
          </cell>
          <cell r="D275" t="str">
            <v>тыс. руб.</v>
          </cell>
          <cell r="F275" t="str">
            <v>П5-01</v>
          </cell>
        </row>
        <row r="276">
          <cell r="A276" t="str">
            <v>К2-05-2</v>
          </cell>
          <cell r="B276" t="str">
            <v>КЛ-10 кВ с медной жилой сечением 120 мм2</v>
          </cell>
          <cell r="C276">
            <v>3442</v>
          </cell>
          <cell r="D276" t="str">
            <v>тыс. руб.</v>
          </cell>
          <cell r="F276" t="str">
            <v>П5-01</v>
          </cell>
        </row>
        <row r="277">
          <cell r="A277" t="str">
            <v>К2-05-3</v>
          </cell>
          <cell r="B277" t="str">
            <v>КЛ-35 кВ с медной жилой сечением 120 мм2</v>
          </cell>
          <cell r="C277">
            <v>4355</v>
          </cell>
          <cell r="D277" t="str">
            <v>тыс. руб.</v>
          </cell>
          <cell r="F277" t="str">
            <v>П5-02</v>
          </cell>
        </row>
        <row r="278">
          <cell r="A278" t="str">
            <v>К2-06-1</v>
          </cell>
          <cell r="B278" t="str">
            <v>КЛ-6 кВ с медной жилой сечением 150 мм2</v>
          </cell>
          <cell r="C278">
            <v>4147</v>
          </cell>
          <cell r="D278" t="str">
            <v>тыс. руб.</v>
          </cell>
          <cell r="F278" t="str">
            <v>П5-01</v>
          </cell>
        </row>
        <row r="279">
          <cell r="A279" t="str">
            <v>К2-06-2</v>
          </cell>
          <cell r="B279" t="str">
            <v>КЛ-10 кВ с медной жилой сечением 150 мм2</v>
          </cell>
          <cell r="C279">
            <v>4209</v>
          </cell>
          <cell r="D279" t="str">
            <v>тыс. руб.</v>
          </cell>
          <cell r="F279" t="str">
            <v>П5-01</v>
          </cell>
        </row>
        <row r="280">
          <cell r="A280" t="str">
            <v>К2-06-3</v>
          </cell>
          <cell r="B280" t="str">
            <v>КЛ-35 кВ с медной жилой сечением 150 мм2</v>
          </cell>
          <cell r="C280">
            <v>4490</v>
          </cell>
          <cell r="D280" t="str">
            <v>тыс. руб.</v>
          </cell>
          <cell r="F280" t="str">
            <v>П5-02</v>
          </cell>
        </row>
        <row r="281">
          <cell r="A281" t="str">
            <v>К2-07-1</v>
          </cell>
          <cell r="B281" t="str">
            <v>КЛ-6 кВ с медной жилой сечением 185 мм2</v>
          </cell>
          <cell r="C281">
            <v>4785</v>
          </cell>
          <cell r="D281" t="str">
            <v>тыс. руб.</v>
          </cell>
          <cell r="F281" t="str">
            <v>П5-01</v>
          </cell>
        </row>
        <row r="282">
          <cell r="A282" t="str">
            <v>К2-07-2</v>
          </cell>
          <cell r="B282" t="str">
            <v>КЛ-10 кВ с медной жилой сечением 185 мм2</v>
          </cell>
          <cell r="C282">
            <v>4905</v>
          </cell>
          <cell r="D282" t="str">
            <v>тыс. руб.</v>
          </cell>
          <cell r="F282" t="str">
            <v>П5-01</v>
          </cell>
        </row>
        <row r="283">
          <cell r="A283" t="str">
            <v>К2-07-3</v>
          </cell>
          <cell r="B283" t="str">
            <v>КЛ-35 кВ с медной жилой сечением 185 мм2</v>
          </cell>
          <cell r="C283">
            <v>5368</v>
          </cell>
          <cell r="D283" t="str">
            <v>тыс. руб.</v>
          </cell>
          <cell r="F283" t="str">
            <v>П5-02</v>
          </cell>
        </row>
        <row r="284">
          <cell r="A284" t="str">
            <v>К2-07-4</v>
          </cell>
          <cell r="B284" t="str">
            <v>КЛ-110 кВ с медной жилой сечением 185 мм2</v>
          </cell>
          <cell r="C284">
            <v>13447</v>
          </cell>
          <cell r="D284" t="str">
            <v>тыс. руб.</v>
          </cell>
          <cell r="F284" t="str">
            <v>П5-02</v>
          </cell>
        </row>
        <row r="285">
          <cell r="A285" t="str">
            <v>К2-08-1</v>
          </cell>
          <cell r="B285" t="str">
            <v>КЛ-6 кВ с медной жилой сечением 240 мм2</v>
          </cell>
          <cell r="C285">
            <v>5870</v>
          </cell>
          <cell r="D285" t="str">
            <v>тыс. руб.</v>
          </cell>
          <cell r="F285" t="str">
            <v>П5-01</v>
          </cell>
        </row>
        <row r="286">
          <cell r="A286" t="str">
            <v>К2-08-2</v>
          </cell>
          <cell r="B286" t="str">
            <v>КЛ-10 кВ с медной жилой сечением 240 мм2</v>
          </cell>
          <cell r="C286">
            <v>5920</v>
          </cell>
          <cell r="D286" t="str">
            <v>тыс. руб.</v>
          </cell>
          <cell r="F286" t="str">
            <v>П5-01</v>
          </cell>
        </row>
        <row r="287">
          <cell r="A287" t="str">
            <v>К2-08-3</v>
          </cell>
          <cell r="B287" t="str">
            <v>КЛ-35 кВ с медной жилой сечением 240 мм2</v>
          </cell>
          <cell r="C287">
            <v>6406</v>
          </cell>
          <cell r="D287" t="str">
            <v>тыс. руб.</v>
          </cell>
          <cell r="F287" t="str">
            <v>П5-02</v>
          </cell>
        </row>
        <row r="288">
          <cell r="A288" t="str">
            <v>К2-08-4</v>
          </cell>
          <cell r="B288" t="str">
            <v>КЛ-110 кВ с медной жилой сечением 240 мм2</v>
          </cell>
          <cell r="C288">
            <v>15300</v>
          </cell>
          <cell r="D288" t="str">
            <v>тыс. руб.</v>
          </cell>
          <cell r="F288" t="str">
            <v>П5-02</v>
          </cell>
        </row>
        <row r="289">
          <cell r="A289" t="str">
            <v>К2-09-1</v>
          </cell>
          <cell r="B289" t="str">
            <v>КЛ-6 кВ с медной жилой сечением 300 мм2</v>
          </cell>
          <cell r="C289">
            <v>7003</v>
          </cell>
          <cell r="D289" t="str">
            <v>тыс. руб.</v>
          </cell>
          <cell r="F289" t="str">
            <v>П5-01</v>
          </cell>
        </row>
        <row r="290">
          <cell r="A290" t="str">
            <v>К2-09-2</v>
          </cell>
          <cell r="B290" t="str">
            <v>КЛ-10 кВ с медной жилой сечением 300 мм2</v>
          </cell>
          <cell r="C290">
            <v>7056</v>
          </cell>
          <cell r="D290" t="str">
            <v>тыс. руб.</v>
          </cell>
          <cell r="F290" t="str">
            <v>П5-01</v>
          </cell>
        </row>
        <row r="291">
          <cell r="A291" t="str">
            <v>К2-09-3</v>
          </cell>
          <cell r="B291" t="str">
            <v>КЛ-35 кВ с медной жилой сечением 300 мм2</v>
          </cell>
          <cell r="C291">
            <v>7513</v>
          </cell>
          <cell r="D291" t="str">
            <v>тыс. руб.</v>
          </cell>
          <cell r="F291" t="str">
            <v>П5-02</v>
          </cell>
        </row>
        <row r="292">
          <cell r="A292" t="str">
            <v>К2-09-4</v>
          </cell>
          <cell r="B292" t="str">
            <v>КЛ-110 кВ с медной жилой сечением 300 мм2</v>
          </cell>
          <cell r="C292">
            <v>16682</v>
          </cell>
          <cell r="D292" t="str">
            <v>тыс. руб.</v>
          </cell>
          <cell r="F292" t="str">
            <v>П5-02</v>
          </cell>
        </row>
        <row r="293">
          <cell r="A293" t="str">
            <v>К2-10-1</v>
          </cell>
          <cell r="B293" t="str">
            <v>КЛ-6 кВ с медной жилой сечением 400 мм2</v>
          </cell>
          <cell r="C293">
            <v>8835</v>
          </cell>
          <cell r="D293" t="str">
            <v>тыс. руб.</v>
          </cell>
          <cell r="F293" t="str">
            <v>П5-01</v>
          </cell>
        </row>
        <row r="294">
          <cell r="A294" t="str">
            <v>К2-10-2</v>
          </cell>
          <cell r="B294" t="str">
            <v>КЛ-10 кВ с медной жилой сечением 400 мм2</v>
          </cell>
          <cell r="C294">
            <v>8972</v>
          </cell>
          <cell r="D294" t="str">
            <v>тыс. руб.</v>
          </cell>
          <cell r="F294" t="str">
            <v>П5-01</v>
          </cell>
        </row>
        <row r="295">
          <cell r="A295" t="str">
            <v>К2-10-3</v>
          </cell>
          <cell r="B295" t="str">
            <v>КЛ-35 кВ с медной жилой сечением 400 мм2</v>
          </cell>
          <cell r="C295">
            <v>9231</v>
          </cell>
          <cell r="D295" t="str">
            <v>тыс. руб.</v>
          </cell>
          <cell r="F295" t="str">
            <v>П5-02</v>
          </cell>
        </row>
        <row r="296">
          <cell r="A296" t="str">
            <v>К2-10-4</v>
          </cell>
          <cell r="B296" t="str">
            <v>КЛ-110 кВ с медной жилой сечением 400 мм2</v>
          </cell>
          <cell r="C296">
            <v>18402</v>
          </cell>
          <cell r="D296" t="str">
            <v>тыс. руб.</v>
          </cell>
          <cell r="F296" t="str">
            <v>П5-02</v>
          </cell>
        </row>
        <row r="297">
          <cell r="A297" t="str">
            <v>К2-10-5</v>
          </cell>
          <cell r="B297" t="str">
            <v>КЛ-220 кВ с медной жилой сечением 400 мм2</v>
          </cell>
          <cell r="C297">
            <v>28526</v>
          </cell>
          <cell r="D297" t="str">
            <v>тыс. руб.</v>
          </cell>
          <cell r="F297" t="str">
            <v>П5-02</v>
          </cell>
        </row>
        <row r="298">
          <cell r="A298" t="str">
            <v>К2-11-1</v>
          </cell>
          <cell r="B298" t="str">
            <v>КЛ-6 кВ с медной жилой сечением 500 мм2</v>
          </cell>
          <cell r="C298">
            <v>10941</v>
          </cell>
          <cell r="D298" t="str">
            <v>тыс. руб.</v>
          </cell>
          <cell r="F298" t="str">
            <v>П5-01</v>
          </cell>
        </row>
        <row r="299">
          <cell r="A299" t="str">
            <v>К2-11-2</v>
          </cell>
          <cell r="B299" t="str">
            <v>КЛ-10 кВ с медной жилой сечением 500 мм2</v>
          </cell>
          <cell r="C299">
            <v>10968</v>
          </cell>
          <cell r="D299" t="str">
            <v>тыс. руб.</v>
          </cell>
          <cell r="F299" t="str">
            <v>П5-01</v>
          </cell>
        </row>
        <row r="300">
          <cell r="A300" t="str">
            <v>К2-11-3</v>
          </cell>
          <cell r="B300" t="str">
            <v>КЛ-35 кВ с медной жилой сечением 500 мм2</v>
          </cell>
          <cell r="C300">
            <v>11092</v>
          </cell>
          <cell r="D300" t="str">
            <v>тыс. руб.</v>
          </cell>
          <cell r="F300" t="str">
            <v>П5-02</v>
          </cell>
        </row>
        <row r="301">
          <cell r="A301" t="str">
            <v>К2-11-4</v>
          </cell>
          <cell r="B301" t="str">
            <v>КЛ-110 кВ с медной жилой сечением 500 мм2</v>
          </cell>
          <cell r="C301">
            <v>20905</v>
          </cell>
          <cell r="D301" t="str">
            <v>тыс. руб.</v>
          </cell>
          <cell r="F301" t="str">
            <v>П5-02</v>
          </cell>
        </row>
        <row r="302">
          <cell r="A302" t="str">
            <v>К2-11-5</v>
          </cell>
          <cell r="B302" t="str">
            <v>КЛ-220 кВ с медной жилой сечением 500 мм2</v>
          </cell>
          <cell r="C302">
            <v>30135</v>
          </cell>
          <cell r="D302" t="str">
            <v>тыс. руб.</v>
          </cell>
          <cell r="F302" t="str">
            <v>П5-02</v>
          </cell>
        </row>
        <row r="303">
          <cell r="A303" t="str">
            <v>К2-12-1</v>
          </cell>
          <cell r="B303" t="str">
            <v>КЛ-6 кВ с медной жилой сечением 630 мм2</v>
          </cell>
          <cell r="C303">
            <v>13892</v>
          </cell>
          <cell r="D303" t="str">
            <v>тыс. руб.</v>
          </cell>
          <cell r="F303" t="str">
            <v>П5-01</v>
          </cell>
        </row>
        <row r="304">
          <cell r="A304" t="str">
            <v>К2-12-2</v>
          </cell>
          <cell r="B304" t="str">
            <v>КЛ-10 кВ с медной жилой сечением 630 мм2</v>
          </cell>
          <cell r="C304">
            <v>13925</v>
          </cell>
          <cell r="D304" t="str">
            <v>тыс. руб.</v>
          </cell>
          <cell r="F304" t="str">
            <v>П5-01</v>
          </cell>
        </row>
        <row r="305">
          <cell r="A305" t="str">
            <v>К2-12-3</v>
          </cell>
          <cell r="B305" t="str">
            <v>КЛ-35 кВ с медной жилой сечением 630 мм2</v>
          </cell>
          <cell r="C305">
            <v>13858</v>
          </cell>
          <cell r="D305" t="str">
            <v>тыс. руб.</v>
          </cell>
          <cell r="F305" t="str">
            <v>П5-02</v>
          </cell>
        </row>
        <row r="306">
          <cell r="A306" t="str">
            <v>К2-12-4</v>
          </cell>
          <cell r="B306" t="str">
            <v>КЛ-110 кВ с медной жилой сечением 630 мм2</v>
          </cell>
          <cell r="C306">
            <v>24547</v>
          </cell>
          <cell r="D306" t="str">
            <v>тыс. руб.</v>
          </cell>
          <cell r="F306" t="str">
            <v>П5-02</v>
          </cell>
        </row>
        <row r="307">
          <cell r="A307" t="str">
            <v>К2-12-5</v>
          </cell>
          <cell r="B307" t="str">
            <v>КЛ-220 кВ с медной жилой сечением 630 мм2</v>
          </cell>
          <cell r="C307">
            <v>33861</v>
          </cell>
          <cell r="D307" t="str">
            <v>тыс. руб.</v>
          </cell>
          <cell r="F307" t="str">
            <v>П5-02</v>
          </cell>
        </row>
        <row r="308">
          <cell r="A308" t="str">
            <v>К2-13-1</v>
          </cell>
          <cell r="B308" t="str">
            <v>КЛ-6 кВ с медной жилой сечением 800 мм2</v>
          </cell>
          <cell r="C308">
            <v>17216</v>
          </cell>
          <cell r="D308" t="str">
            <v>тыс. руб.</v>
          </cell>
          <cell r="F308" t="str">
            <v>П5-01</v>
          </cell>
        </row>
        <row r="309">
          <cell r="A309" t="str">
            <v>К2-13-2</v>
          </cell>
          <cell r="B309" t="str">
            <v>КЛ-10 кВ с медной жилой сечением 800 мм2</v>
          </cell>
          <cell r="C309">
            <v>17255</v>
          </cell>
          <cell r="D309" t="str">
            <v>тыс. руб.</v>
          </cell>
          <cell r="F309" t="str">
            <v>П5-01</v>
          </cell>
        </row>
        <row r="310">
          <cell r="A310" t="str">
            <v>К2-13-3</v>
          </cell>
          <cell r="B310" t="str">
            <v>КЛ-35 кВ с медной жилой сечением 800 мм2</v>
          </cell>
          <cell r="C310">
            <v>17489</v>
          </cell>
          <cell r="D310" t="str">
            <v>тыс. руб.</v>
          </cell>
          <cell r="F310" t="str">
            <v>П5-02</v>
          </cell>
        </row>
        <row r="311">
          <cell r="A311" t="str">
            <v>К2-13-4</v>
          </cell>
          <cell r="B311" t="str">
            <v>КЛ-110 кВ с медной жилой сечением 800 мм2</v>
          </cell>
          <cell r="C311">
            <v>28539</v>
          </cell>
          <cell r="D311" t="str">
            <v>тыс. руб.</v>
          </cell>
          <cell r="F311" t="str">
            <v>П5-02</v>
          </cell>
        </row>
        <row r="312">
          <cell r="A312" t="str">
            <v>К2-13-5</v>
          </cell>
          <cell r="B312" t="str">
            <v>КЛ-220 кВ с медной жилой сечением 800 мм2</v>
          </cell>
          <cell r="C312">
            <v>37265</v>
          </cell>
          <cell r="D312" t="str">
            <v>тыс. руб.</v>
          </cell>
          <cell r="F312" t="str">
            <v>П5-02</v>
          </cell>
        </row>
        <row r="313">
          <cell r="A313" t="str">
            <v>К2-14-4</v>
          </cell>
          <cell r="B313" t="str">
            <v>КЛ-110 кВ с медной жилой сечением 1000 мм2</v>
          </cell>
          <cell r="C313">
            <v>35729</v>
          </cell>
          <cell r="D313" t="str">
            <v>тыс. руб.</v>
          </cell>
          <cell r="F313" t="str">
            <v>П5-02</v>
          </cell>
        </row>
        <row r="314">
          <cell r="A314" t="str">
            <v>К2-14-5</v>
          </cell>
          <cell r="B314" t="str">
            <v>КЛ-220 кВ с медной жилой сечением 1000 мм2</v>
          </cell>
          <cell r="C314">
            <v>44162</v>
          </cell>
          <cell r="D314" t="str">
            <v>тыс. руб.</v>
          </cell>
          <cell r="F314" t="str">
            <v>П5-02</v>
          </cell>
        </row>
        <row r="315">
          <cell r="A315" t="str">
            <v>К2-15-4</v>
          </cell>
          <cell r="B315" t="str">
            <v>КЛ-110 кВ с медной жилой сечением 1200 мм2</v>
          </cell>
          <cell r="C315">
            <v>40768</v>
          </cell>
          <cell r="D315" t="str">
            <v>тыс. руб.</v>
          </cell>
          <cell r="F315" t="str">
            <v>П5-02</v>
          </cell>
        </row>
        <row r="316">
          <cell r="A316" t="str">
            <v>К2-15-5</v>
          </cell>
          <cell r="B316" t="str">
            <v>КЛ-220 кВ с медной жилой сечением 1200 мм2</v>
          </cell>
          <cell r="C316">
            <v>48357</v>
          </cell>
          <cell r="D316" t="str">
            <v>тыс. руб.</v>
          </cell>
          <cell r="F316" t="str">
            <v>П5-02</v>
          </cell>
        </row>
        <row r="317">
          <cell r="A317" t="str">
            <v>К2-16-4</v>
          </cell>
          <cell r="B317" t="str">
            <v>КЛ-110 кВ с медной жилой сечением 1400 мм2</v>
          </cell>
          <cell r="C317">
            <v>46285</v>
          </cell>
          <cell r="D317" t="str">
            <v>тыс. руб.</v>
          </cell>
          <cell r="F317" t="str">
            <v>П5-02</v>
          </cell>
        </row>
        <row r="318">
          <cell r="A318" t="str">
            <v>К2-16-5</v>
          </cell>
          <cell r="B318" t="str">
            <v>КЛ-220 кВ с медной жилой сечением 1400 мм2</v>
          </cell>
          <cell r="C318">
            <v>56234</v>
          </cell>
          <cell r="D318" t="str">
            <v>тыс. руб.</v>
          </cell>
          <cell r="F318" t="str">
            <v>П5-02</v>
          </cell>
        </row>
        <row r="319">
          <cell r="A319" t="str">
            <v>К2-17-4</v>
          </cell>
          <cell r="B319" t="str">
            <v>КЛ-110 кВ с медной жилой сечением 1600 мм2</v>
          </cell>
          <cell r="C319">
            <v>50025</v>
          </cell>
          <cell r="D319" t="str">
            <v>тыс. руб.</v>
          </cell>
          <cell r="F319" t="str">
            <v>П5-02</v>
          </cell>
        </row>
        <row r="320">
          <cell r="A320" t="str">
            <v>К2-17-5</v>
          </cell>
          <cell r="B320" t="str">
            <v>КЛ-220 кВ с медной жилой сечением 1600 мм2</v>
          </cell>
          <cell r="C320">
            <v>61488</v>
          </cell>
          <cell r="D320" t="str">
            <v>тыс. руб.</v>
          </cell>
          <cell r="F320" t="str">
            <v>П5-02</v>
          </cell>
        </row>
        <row r="321">
          <cell r="A321" t="str">
            <v>К2-18-4</v>
          </cell>
          <cell r="B321" t="str">
            <v>КЛ-110 кВ с медной жилой сечением 2000 мм2</v>
          </cell>
          <cell r="C321">
            <v>60076</v>
          </cell>
          <cell r="D321" t="str">
            <v>тыс. руб.</v>
          </cell>
          <cell r="F321" t="str">
            <v>П5-02</v>
          </cell>
        </row>
        <row r="322">
          <cell r="A322" t="str">
            <v>К2-18-5</v>
          </cell>
          <cell r="B322" t="str">
            <v>КЛ-220 кВ с медной жилой сечением 2000 мм2</v>
          </cell>
          <cell r="C322">
            <v>71873</v>
          </cell>
          <cell r="D322" t="str">
            <v>тыс. руб.</v>
          </cell>
          <cell r="F322" t="str">
            <v>П5-02</v>
          </cell>
        </row>
        <row r="323">
          <cell r="A323" t="str">
            <v>К2-19-4</v>
          </cell>
          <cell r="B323" t="str">
            <v>КЛ-110 кВ с медной жилой сечением 2500 мм2</v>
          </cell>
          <cell r="C323">
            <v>75918</v>
          </cell>
          <cell r="D323" t="str">
            <v>тыс. руб.</v>
          </cell>
          <cell r="F323" t="str">
            <v>П5-02</v>
          </cell>
        </row>
        <row r="324">
          <cell r="A324" t="str">
            <v>К2-19-5</v>
          </cell>
          <cell r="B324" t="str">
            <v>КЛ-220 кВ с медной жилой сечением 2500 мм2</v>
          </cell>
          <cell r="C324">
            <v>86178</v>
          </cell>
          <cell r="D324" t="str">
            <v>тыс. руб.</v>
          </cell>
          <cell r="F324" t="str">
            <v>П5-02</v>
          </cell>
        </row>
        <row r="325">
          <cell r="A325" t="str">
            <v>К3-01-1</v>
          </cell>
          <cell r="B325" t="str">
            <v>Подготовка места прокладки КЛ 6-10 кВ в одну цепь</v>
          </cell>
          <cell r="C325">
            <v>591</v>
          </cell>
          <cell r="D325" t="str">
            <v>тыс. руб.</v>
          </cell>
        </row>
        <row r="326">
          <cell r="A326" t="str">
            <v>К3-01-2</v>
          </cell>
          <cell r="B326" t="str">
            <v>Подготовка места прокладки КЛ 6-10 кВ в две цепи</v>
          </cell>
          <cell r="C326">
            <v>1101</v>
          </cell>
          <cell r="D326" t="str">
            <v>тыс. руб.</v>
          </cell>
        </row>
        <row r="327">
          <cell r="A327" t="str">
            <v>К3-02-1</v>
          </cell>
          <cell r="B327" t="str">
            <v>Подготовка места прокладки КЛ 35 кВ в одну цепь</v>
          </cell>
          <cell r="C327">
            <v>2383</v>
          </cell>
          <cell r="D327" t="str">
            <v>тыс. руб.</v>
          </cell>
        </row>
        <row r="328">
          <cell r="A328" t="str">
            <v>К3-02-2</v>
          </cell>
          <cell r="B328" t="str">
            <v>Подготовка места прокладки КЛ 35 кВ в две цепи</v>
          </cell>
          <cell r="C328">
            <v>3972</v>
          </cell>
          <cell r="D328" t="str">
            <v>тыс. руб.</v>
          </cell>
        </row>
        <row r="329">
          <cell r="A329" t="str">
            <v>К3-03-1</v>
          </cell>
          <cell r="B329" t="str">
            <v>Подготовка места прокладки КЛ 110-220 кВ в одну цепь</v>
          </cell>
          <cell r="C329">
            <v>4694</v>
          </cell>
          <cell r="D329" t="str">
            <v>тыс. руб.</v>
          </cell>
        </row>
        <row r="330">
          <cell r="A330" t="str">
            <v>К3-03-2</v>
          </cell>
          <cell r="B330" t="str">
            <v>Подготовка места прокладки КЛ 110-220 кВ в две цепи</v>
          </cell>
          <cell r="C330">
            <v>5778</v>
          </cell>
          <cell r="D330" t="str">
            <v>тыс. руб.</v>
          </cell>
        </row>
        <row r="331">
          <cell r="A331" t="str">
            <v>К4-01</v>
          </cell>
          <cell r="B331" t="str">
            <v>Выполнение специального перехода методом ГНБ КЛ 6-35 кВ, диаметр труб 4х160 мм, сечение жил до 800 мм2</v>
          </cell>
          <cell r="C331">
            <v>48117</v>
          </cell>
          <cell r="D331" t="str">
            <v>тыс. руб.</v>
          </cell>
        </row>
        <row r="332">
          <cell r="A332" t="str">
            <v>К4-02</v>
          </cell>
          <cell r="B332" t="str">
            <v>Выполнение специального перехода методом ГНБ КЛ 110-220 кВ, диаметр труб 4х225 мм, сечение жил до 2500 мм2</v>
          </cell>
          <cell r="C332">
            <v>52602</v>
          </cell>
          <cell r="D332" t="str">
            <v>тыс. руб.</v>
          </cell>
        </row>
        <row r="333">
          <cell r="A333" t="str">
            <v>П5-01</v>
          </cell>
          <cell r="B333" t="str">
            <v>Затраты на проектно-изыскательские работы КЛ-10 (6) кВ</v>
          </cell>
          <cell r="C333">
            <v>611</v>
          </cell>
          <cell r="D333" t="str">
            <v>тыс. руб.</v>
          </cell>
        </row>
        <row r="334">
          <cell r="A334" t="str">
            <v>П5-02</v>
          </cell>
          <cell r="B334" t="str">
            <v>Затраты на проектно-изыскательские работы КЛ 35-500 кВ</v>
          </cell>
          <cell r="C334">
            <v>4461</v>
          </cell>
          <cell r="D334" t="str">
            <v>тыс. руб.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2-1-01"/>
    </sheet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</row>
        <row r="4">
          <cell r="A4" t="str">
            <v>Карелэнерго</v>
          </cell>
          <cell r="E4">
            <v>2018</v>
          </cell>
        </row>
        <row r="5">
          <cell r="A5" t="str">
            <v>Колэнерго</v>
          </cell>
          <cell r="E5">
            <v>2019</v>
          </cell>
        </row>
        <row r="6">
          <cell r="A6" t="str">
            <v>Комиэнерго</v>
          </cell>
          <cell r="E6">
            <v>2020</v>
          </cell>
        </row>
        <row r="7">
          <cell r="A7" t="str">
            <v>Новгородэнерго</v>
          </cell>
          <cell r="E7">
            <v>2021</v>
          </cell>
        </row>
        <row r="8">
          <cell r="A8" t="str">
            <v>Псковэнерго</v>
          </cell>
          <cell r="E8">
            <v>2022</v>
          </cell>
        </row>
      </sheetData>
      <sheetData sheetId="2">
        <row r="2">
          <cell r="A2" t="str">
            <v>В1-01</v>
          </cell>
        </row>
        <row r="62">
          <cell r="A62" t="str">
            <v>С1-3-1</v>
          </cell>
        </row>
        <row r="63">
          <cell r="A63" t="str">
            <v>С1-3-2</v>
          </cell>
        </row>
        <row r="68">
          <cell r="A68" t="str">
            <v>С1-5-1</v>
          </cell>
        </row>
        <row r="69">
          <cell r="A69" t="str">
            <v>С1-5-2</v>
          </cell>
        </row>
        <row r="70">
          <cell r="A70" t="str">
            <v>С1-5-3</v>
          </cell>
        </row>
        <row r="71">
          <cell r="A71" t="str">
            <v>З1-01</v>
          </cell>
        </row>
        <row r="72">
          <cell r="A72" t="str">
            <v>З1-02</v>
          </cell>
        </row>
        <row r="73">
          <cell r="A73" t="str">
            <v>З1-03</v>
          </cell>
        </row>
        <row r="74">
          <cell r="A74" t="str">
            <v>П1-01</v>
          </cell>
        </row>
        <row r="75">
          <cell r="A75" t="str">
            <v>П1-02</v>
          </cell>
        </row>
        <row r="76">
          <cell r="A76" t="str">
            <v>П1-03</v>
          </cell>
        </row>
        <row r="77">
          <cell r="A77" t="str">
            <v>П1-04</v>
          </cell>
        </row>
        <row r="78">
          <cell r="A78" t="str">
            <v>П1-05</v>
          </cell>
        </row>
        <row r="83">
          <cell r="A83" t="str">
            <v>Т3-01</v>
          </cell>
        </row>
        <row r="84">
          <cell r="A84" t="str">
            <v>Т3-02</v>
          </cell>
        </row>
        <row r="85">
          <cell r="A85" t="str">
            <v>Т3-03</v>
          </cell>
        </row>
        <row r="86">
          <cell r="A86" t="str">
            <v>Т3-04</v>
          </cell>
        </row>
        <row r="87">
          <cell r="A87" t="str">
            <v>Т3-05</v>
          </cell>
        </row>
        <row r="88">
          <cell r="A88" t="str">
            <v>Т3-06</v>
          </cell>
        </row>
        <row r="89">
          <cell r="A89" t="str">
            <v>Т3-07</v>
          </cell>
        </row>
        <row r="90">
          <cell r="A90" t="str">
            <v>Т3-08</v>
          </cell>
        </row>
        <row r="91">
          <cell r="A91" t="str">
            <v>Т3-09</v>
          </cell>
        </row>
        <row r="92">
          <cell r="A92" t="str">
            <v>Т3-10</v>
          </cell>
        </row>
        <row r="93">
          <cell r="A93" t="str">
            <v>Т3-11</v>
          </cell>
        </row>
        <row r="94">
          <cell r="A94" t="str">
            <v>Т3-12</v>
          </cell>
        </row>
        <row r="95">
          <cell r="A95" t="str">
            <v>Т3-13</v>
          </cell>
        </row>
        <row r="96">
          <cell r="A96" t="str">
            <v>Т3-14</v>
          </cell>
        </row>
        <row r="97">
          <cell r="A97" t="str">
            <v>Т3-15</v>
          </cell>
        </row>
        <row r="98">
          <cell r="A98" t="str">
            <v>Т4-01</v>
          </cell>
        </row>
        <row r="99">
          <cell r="A99" t="str">
            <v>Т4-02</v>
          </cell>
        </row>
        <row r="100">
          <cell r="A100" t="str">
            <v>Т4-03</v>
          </cell>
        </row>
        <row r="101">
          <cell r="A101" t="str">
            <v>Т4-04</v>
          </cell>
        </row>
        <row r="102">
          <cell r="A102" t="str">
            <v>Т4-05</v>
          </cell>
        </row>
        <row r="103">
          <cell r="A103" t="str">
            <v>Т4-06</v>
          </cell>
        </row>
        <row r="104">
          <cell r="A104" t="str">
            <v>Т4-07</v>
          </cell>
        </row>
        <row r="105">
          <cell r="A105" t="str">
            <v>Т5-01</v>
          </cell>
        </row>
        <row r="106">
          <cell r="A106" t="str">
            <v>Т5-02</v>
          </cell>
        </row>
        <row r="107">
          <cell r="A107" t="str">
            <v>Т5-03</v>
          </cell>
        </row>
        <row r="108">
          <cell r="A108" t="str">
            <v>Т5-04</v>
          </cell>
        </row>
        <row r="109">
          <cell r="A109" t="str">
            <v>Т5-05</v>
          </cell>
        </row>
        <row r="194">
          <cell r="A194" t="str">
            <v>Д1-01-1</v>
          </cell>
        </row>
        <row r="195">
          <cell r="A195" t="str">
            <v>Д1-02-1</v>
          </cell>
        </row>
        <row r="196">
          <cell r="A196" t="str">
            <v>Д1-03-1</v>
          </cell>
        </row>
        <row r="197">
          <cell r="A197" t="str">
            <v>Д1-04-1</v>
          </cell>
        </row>
        <row r="198">
          <cell r="A198" t="str">
            <v>Д1-01-2</v>
          </cell>
        </row>
        <row r="199">
          <cell r="A199" t="str">
            <v>Д1-02-2</v>
          </cell>
        </row>
        <row r="200">
          <cell r="A200" t="str">
            <v>Д1-03-2</v>
          </cell>
        </row>
        <row r="201">
          <cell r="A201" t="str">
            <v>Д1-04-2</v>
          </cell>
        </row>
        <row r="202">
          <cell r="A202" t="str">
            <v>П4-01</v>
          </cell>
        </row>
        <row r="203">
          <cell r="A203" t="str">
            <v>П4-02</v>
          </cell>
        </row>
        <row r="204">
          <cell r="A204" t="str">
            <v>П4-03</v>
          </cell>
        </row>
        <row r="205">
          <cell r="A205" t="str">
            <v>К1-01-1</v>
          </cell>
        </row>
        <row r="206">
          <cell r="A206" t="str">
            <v>К1-02-1</v>
          </cell>
        </row>
        <row r="207">
          <cell r="A207" t="str">
            <v>К1-02-2</v>
          </cell>
        </row>
        <row r="208">
          <cell r="A208" t="str">
            <v>К1-02-3</v>
          </cell>
        </row>
        <row r="209">
          <cell r="A209" t="str">
            <v>К1-03-1</v>
          </cell>
        </row>
        <row r="210">
          <cell r="A210" t="str">
            <v>К1-03-2</v>
          </cell>
        </row>
        <row r="211">
          <cell r="A211" t="str">
            <v>К1-03-3</v>
          </cell>
        </row>
        <row r="212">
          <cell r="A212" t="str">
            <v>К1-04-1</v>
          </cell>
        </row>
        <row r="213">
          <cell r="A213" t="str">
            <v>К1-04-2</v>
          </cell>
        </row>
        <row r="214">
          <cell r="A214" t="str">
            <v>К1-04-3</v>
          </cell>
        </row>
        <row r="215">
          <cell r="A215" t="str">
            <v>К1-05-1</v>
          </cell>
        </row>
        <row r="216">
          <cell r="A216" t="str">
            <v>К1-05-2</v>
          </cell>
        </row>
        <row r="217">
          <cell r="A217" t="str">
            <v>К1-05-3</v>
          </cell>
        </row>
        <row r="218">
          <cell r="A218" t="str">
            <v>К1-06-1</v>
          </cell>
        </row>
        <row r="219">
          <cell r="A219" t="str">
            <v>К1-06-2</v>
          </cell>
        </row>
        <row r="220">
          <cell r="A220" t="str">
            <v>К1-06-3</v>
          </cell>
        </row>
        <row r="221">
          <cell r="A221" t="str">
            <v>К1-07-1</v>
          </cell>
        </row>
        <row r="222">
          <cell r="A222" t="str">
            <v>К1-07-2</v>
          </cell>
        </row>
        <row r="223">
          <cell r="A223" t="str">
            <v>К1-07-3</v>
          </cell>
        </row>
        <row r="224">
          <cell r="A224" t="str">
            <v>К1-07-4</v>
          </cell>
        </row>
        <row r="225">
          <cell r="A225" t="str">
            <v>К1-08-1</v>
          </cell>
        </row>
        <row r="226">
          <cell r="A226" t="str">
            <v>К1-08-2</v>
          </cell>
        </row>
        <row r="227">
          <cell r="A227" t="str">
            <v>К1-08-3</v>
          </cell>
        </row>
        <row r="228">
          <cell r="A228" t="str">
            <v>К1-08-4</v>
          </cell>
        </row>
        <row r="229">
          <cell r="A229" t="str">
            <v>К1-09-1</v>
          </cell>
        </row>
        <row r="230">
          <cell r="A230" t="str">
            <v>К1-09-2</v>
          </cell>
        </row>
        <row r="231">
          <cell r="A231" t="str">
            <v>К1-09-3</v>
          </cell>
        </row>
        <row r="232">
          <cell r="A232" t="str">
            <v>К1-09-4</v>
          </cell>
        </row>
        <row r="233">
          <cell r="A233" t="str">
            <v>К1-10-1</v>
          </cell>
        </row>
        <row r="234">
          <cell r="A234" t="str">
            <v>К1-10-2</v>
          </cell>
        </row>
        <row r="235">
          <cell r="A235" t="str">
            <v>К1-10-3</v>
          </cell>
        </row>
        <row r="236">
          <cell r="A236" t="str">
            <v>К1-10-4</v>
          </cell>
        </row>
        <row r="237">
          <cell r="A237" t="str">
            <v>К1-10-5</v>
          </cell>
        </row>
        <row r="238">
          <cell r="A238" t="str">
            <v>К1-11-1</v>
          </cell>
        </row>
        <row r="239">
          <cell r="A239" t="str">
            <v>К1-11-2</v>
          </cell>
        </row>
        <row r="240">
          <cell r="A240" t="str">
            <v>К1-11-3</v>
          </cell>
        </row>
        <row r="241">
          <cell r="A241" t="str">
            <v>К1-11-4</v>
          </cell>
        </row>
        <row r="242">
          <cell r="A242" t="str">
            <v>К1-11-5</v>
          </cell>
        </row>
        <row r="243">
          <cell r="A243" t="str">
            <v>К1-12-1</v>
          </cell>
        </row>
        <row r="244">
          <cell r="A244" t="str">
            <v>К1-12-2</v>
          </cell>
        </row>
        <row r="245">
          <cell r="A245" t="str">
            <v>К1-12-3</v>
          </cell>
        </row>
        <row r="246">
          <cell r="A246" t="str">
            <v>К1-12-4</v>
          </cell>
        </row>
        <row r="247">
          <cell r="A247" t="str">
            <v>К1-12-5</v>
          </cell>
        </row>
        <row r="248">
          <cell r="A248" t="str">
            <v>К1-13-1</v>
          </cell>
        </row>
        <row r="249">
          <cell r="A249" t="str">
            <v>К1-13-2</v>
          </cell>
        </row>
        <row r="250">
          <cell r="A250" t="str">
            <v>К1-13-3</v>
          </cell>
        </row>
        <row r="251">
          <cell r="A251" t="str">
            <v>К1-13-4</v>
          </cell>
        </row>
        <row r="252">
          <cell r="A252" t="str">
            <v>К1-13-5</v>
          </cell>
        </row>
        <row r="253">
          <cell r="A253" t="str">
            <v>К1-14-4</v>
          </cell>
        </row>
        <row r="254">
          <cell r="A254" t="str">
            <v>К1-14-5</v>
          </cell>
        </row>
        <row r="255">
          <cell r="A255" t="str">
            <v>К1-15-4</v>
          </cell>
        </row>
        <row r="256">
          <cell r="A256" t="str">
            <v>К1-15-5</v>
          </cell>
        </row>
        <row r="257">
          <cell r="A257" t="str">
            <v>К1-16-4</v>
          </cell>
        </row>
        <row r="258">
          <cell r="A258" t="str">
            <v>К1-16-5</v>
          </cell>
        </row>
        <row r="259">
          <cell r="A259" t="str">
            <v>К1-17-4</v>
          </cell>
        </row>
        <row r="260">
          <cell r="A260" t="str">
            <v>К1-17-5</v>
          </cell>
        </row>
        <row r="261">
          <cell r="A261" t="str">
            <v>К1-18-4</v>
          </cell>
        </row>
        <row r="262">
          <cell r="A262" t="str">
            <v>К1-18-5</v>
          </cell>
        </row>
        <row r="263">
          <cell r="A263" t="str">
            <v>К1-19-4</v>
          </cell>
        </row>
        <row r="264">
          <cell r="A264" t="str">
            <v>К1-19-5</v>
          </cell>
        </row>
        <row r="265">
          <cell r="A265" t="str">
            <v>К2-01-1</v>
          </cell>
        </row>
        <row r="266">
          <cell r="A266" t="str">
            <v>К2-02-1</v>
          </cell>
        </row>
        <row r="267">
          <cell r="A267" t="str">
            <v>К2-02-2</v>
          </cell>
        </row>
        <row r="268">
          <cell r="A268" t="str">
            <v>К2-02-3</v>
          </cell>
        </row>
        <row r="269">
          <cell r="A269" t="str">
            <v>К2-03-1</v>
          </cell>
        </row>
        <row r="270">
          <cell r="A270" t="str">
            <v>К2-03-2</v>
          </cell>
        </row>
        <row r="271">
          <cell r="A271" t="str">
            <v>К2-03-3</v>
          </cell>
        </row>
        <row r="272">
          <cell r="A272" t="str">
            <v>К2-04-1</v>
          </cell>
        </row>
        <row r="273">
          <cell r="A273" t="str">
            <v>К2-04-2</v>
          </cell>
        </row>
        <row r="274">
          <cell r="A274" t="str">
            <v>К2-04-3</v>
          </cell>
        </row>
        <row r="275">
          <cell r="A275" t="str">
            <v>К2-05-1</v>
          </cell>
        </row>
        <row r="276">
          <cell r="A276" t="str">
            <v>К2-05-2</v>
          </cell>
        </row>
        <row r="277">
          <cell r="A277" t="str">
            <v>К2-05-3</v>
          </cell>
        </row>
        <row r="278">
          <cell r="A278" t="str">
            <v>К2-06-1</v>
          </cell>
        </row>
        <row r="279">
          <cell r="A279" t="str">
            <v>К2-06-2</v>
          </cell>
        </row>
        <row r="280">
          <cell r="A280" t="str">
            <v>К2-06-3</v>
          </cell>
        </row>
        <row r="281">
          <cell r="A281" t="str">
            <v>К2-07-1</v>
          </cell>
        </row>
        <row r="282">
          <cell r="A282" t="str">
            <v>К2-07-2</v>
          </cell>
        </row>
        <row r="283">
          <cell r="A283" t="str">
            <v>К2-07-3</v>
          </cell>
        </row>
        <row r="284">
          <cell r="A284" t="str">
            <v>К2-07-4</v>
          </cell>
        </row>
        <row r="285">
          <cell r="A285" t="str">
            <v>К2-08-1</v>
          </cell>
        </row>
        <row r="286">
          <cell r="A286" t="str">
            <v>К2-08-2</v>
          </cell>
        </row>
        <row r="287">
          <cell r="A287" t="str">
            <v>К2-08-3</v>
          </cell>
        </row>
        <row r="288">
          <cell r="A288" t="str">
            <v>К2-08-4</v>
          </cell>
        </row>
        <row r="289">
          <cell r="A289" t="str">
            <v>К2-09-1</v>
          </cell>
        </row>
        <row r="290">
          <cell r="A290" t="str">
            <v>К2-09-2</v>
          </cell>
        </row>
        <row r="291">
          <cell r="A291" t="str">
            <v>К2-09-3</v>
          </cell>
        </row>
        <row r="292">
          <cell r="A292" t="str">
            <v>К2-09-4</v>
          </cell>
        </row>
        <row r="293">
          <cell r="A293" t="str">
            <v>К2-10-1</v>
          </cell>
        </row>
        <row r="294">
          <cell r="A294" t="str">
            <v>К2-10-2</v>
          </cell>
        </row>
        <row r="295">
          <cell r="A295" t="str">
            <v>К2-10-3</v>
          </cell>
        </row>
        <row r="296">
          <cell r="A296" t="str">
            <v>К2-10-4</v>
          </cell>
        </row>
        <row r="297">
          <cell r="A297" t="str">
            <v>К2-10-5</v>
          </cell>
        </row>
        <row r="298">
          <cell r="A298" t="str">
            <v>К2-11-1</v>
          </cell>
        </row>
        <row r="299">
          <cell r="A299" t="str">
            <v>К2-11-2</v>
          </cell>
        </row>
        <row r="300">
          <cell r="A300" t="str">
            <v>К2-11-3</v>
          </cell>
        </row>
        <row r="301">
          <cell r="A301" t="str">
            <v>К2-11-4</v>
          </cell>
        </row>
        <row r="302">
          <cell r="A302" t="str">
            <v>К2-11-5</v>
          </cell>
        </row>
        <row r="303">
          <cell r="A303" t="str">
            <v>К2-12-1</v>
          </cell>
        </row>
        <row r="304">
          <cell r="A304" t="str">
            <v>К2-12-2</v>
          </cell>
        </row>
        <row r="305">
          <cell r="A305" t="str">
            <v>К2-12-3</v>
          </cell>
        </row>
        <row r="306">
          <cell r="A306" t="str">
            <v>К2-12-4</v>
          </cell>
        </row>
        <row r="307">
          <cell r="A307" t="str">
            <v>К2-12-5</v>
          </cell>
        </row>
        <row r="308">
          <cell r="A308" t="str">
            <v>К2-13-1</v>
          </cell>
        </row>
        <row r="309">
          <cell r="A309" t="str">
            <v>К2-13-2</v>
          </cell>
        </row>
        <row r="310">
          <cell r="A310" t="str">
            <v>К2-13-3</v>
          </cell>
        </row>
        <row r="311">
          <cell r="A311" t="str">
            <v>К2-13-4</v>
          </cell>
        </row>
        <row r="312">
          <cell r="A312" t="str">
            <v>К2-13-5</v>
          </cell>
        </row>
        <row r="313">
          <cell r="A313" t="str">
            <v>К2-14-4</v>
          </cell>
        </row>
        <row r="314">
          <cell r="A314" t="str">
            <v>К2-14-5</v>
          </cell>
        </row>
        <row r="315">
          <cell r="A315" t="str">
            <v>К2-15-4</v>
          </cell>
        </row>
        <row r="316">
          <cell r="A316" t="str">
            <v>К2-15-5</v>
          </cell>
        </row>
        <row r="317">
          <cell r="A317" t="str">
            <v>К2-16-4</v>
          </cell>
        </row>
        <row r="318">
          <cell r="A318" t="str">
            <v>К2-16-5</v>
          </cell>
        </row>
        <row r="319">
          <cell r="A319" t="str">
            <v>К2-17-4</v>
          </cell>
        </row>
        <row r="320">
          <cell r="A320" t="str">
            <v>К2-17-5</v>
          </cell>
        </row>
        <row r="321">
          <cell r="A321" t="str">
            <v>К2-18-4</v>
          </cell>
        </row>
        <row r="322">
          <cell r="A322" t="str">
            <v>К2-18-5</v>
          </cell>
        </row>
        <row r="323">
          <cell r="A323" t="str">
            <v>К2-19-4</v>
          </cell>
        </row>
        <row r="324">
          <cell r="A324" t="str">
            <v>К2-19-5</v>
          </cell>
        </row>
        <row r="325">
          <cell r="A325" t="str">
            <v>К3-01-1</v>
          </cell>
        </row>
        <row r="326">
          <cell r="A326" t="str">
            <v>К3-01-2</v>
          </cell>
        </row>
        <row r="327">
          <cell r="A327" t="str">
            <v>К3-02-1</v>
          </cell>
        </row>
        <row r="328">
          <cell r="A328" t="str">
            <v>К3-02-2</v>
          </cell>
        </row>
        <row r="329">
          <cell r="A329" t="str">
            <v>К3-03-1</v>
          </cell>
        </row>
        <row r="330">
          <cell r="A330" t="str">
            <v>К3-03-2</v>
          </cell>
        </row>
        <row r="331">
          <cell r="A331" t="str">
            <v>К4-01</v>
          </cell>
        </row>
        <row r="332">
          <cell r="A332" t="str">
            <v>К4-02</v>
          </cell>
        </row>
        <row r="333">
          <cell r="A333" t="str">
            <v>П5-01</v>
          </cell>
        </row>
        <row r="334">
          <cell r="A334" t="str">
            <v>П5-02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ФП"/>
    </sheetNames>
    <sheetDataSet>
      <sheetData sheetId="0"/>
      <sheetData sheetId="1" refreshError="1"/>
      <sheetData sheetId="2" refreshError="1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П"/>
    </sheetNames>
    <sheetDataSet>
      <sheetData sheetId="0"/>
      <sheetData sheetId="1"/>
      <sheetData sheetId="2"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Лист1"/>
      <sheetName val="т6"/>
      <sheetName val="УН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2">
          <cell r="B42" t="str">
            <v>К1-04-2</v>
          </cell>
          <cell r="D42">
            <v>1644</v>
          </cell>
        </row>
        <row r="50">
          <cell r="B50" t="str">
            <v>К3-01-1</v>
          </cell>
          <cell r="D50">
            <v>591</v>
          </cell>
        </row>
        <row r="58">
          <cell r="B58" t="str">
            <v>К4-01</v>
          </cell>
          <cell r="D58">
            <v>48117</v>
          </cell>
        </row>
        <row r="61">
          <cell r="B61" t="str">
            <v>П5-01</v>
          </cell>
          <cell r="D61">
            <v>611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Интерполяция_как_функция"/>
    </sheetNames>
    <definedNames>
      <definedName name="Interpol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"/>
  <sheetViews>
    <sheetView view="pageBreakPreview" topLeftCell="E4" zoomScaleNormal="70" zoomScaleSheetLayoutView="100" workbookViewId="0">
      <selection activeCell="H24" sqref="H24"/>
    </sheetView>
  </sheetViews>
  <sheetFormatPr defaultRowHeight="15.75" x14ac:dyDescent="0.25"/>
  <cols>
    <col min="1" max="1" width="8.625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O1" s="5"/>
      <c r="P1" s="39" t="s">
        <v>157</v>
      </c>
    </row>
    <row r="2" spans="1:33" ht="18.75" x14ac:dyDescent="0.3">
      <c r="O2" s="5"/>
      <c r="P2" s="40" t="s">
        <v>51</v>
      </c>
    </row>
    <row r="3" spans="1:33" ht="18.75" x14ac:dyDescent="0.3">
      <c r="O3" s="5"/>
      <c r="P3" s="40" t="s">
        <v>158</v>
      </c>
    </row>
    <row r="4" spans="1:33" ht="18.75" customHeight="1" x14ac:dyDescent="0.25">
      <c r="N4" s="5"/>
      <c r="O4" s="267" t="s">
        <v>159</v>
      </c>
      <c r="P4" s="267"/>
    </row>
    <row r="5" spans="1:33" ht="64.5" customHeight="1" x14ac:dyDescent="0.3">
      <c r="N5" s="268" t="str">
        <f>т6!Q5</f>
        <v>Заместитель директора по инвестиционной деятельности филиала ПАО "МРСК Северо-Запада" "Комиэнерго"</v>
      </c>
      <c r="O5" s="268"/>
      <c r="P5" s="268"/>
    </row>
    <row r="6" spans="1:33" ht="18.75" x14ac:dyDescent="0.3">
      <c r="P6" s="40"/>
    </row>
    <row r="7" spans="1:33" ht="18.75" x14ac:dyDescent="0.25">
      <c r="P7" s="72" t="str">
        <f>т6!Q9</f>
        <v>____________________ //</v>
      </c>
    </row>
    <row r="8" spans="1:33" ht="45" customHeight="1" x14ac:dyDescent="0.25">
      <c r="A8" s="275" t="s">
        <v>52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46"/>
      <c r="R8" s="46"/>
      <c r="S8" s="46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B10" s="68"/>
      <c r="C10" s="68"/>
      <c r="D10" s="68"/>
      <c r="F10" s="142"/>
      <c r="G10" s="143"/>
      <c r="H10" s="278" t="str">
        <f>т6!G6</f>
        <v xml:space="preserve"> ПАО "МРСК Северо-Запада" </v>
      </c>
      <c r="I10" s="278"/>
      <c r="J10" s="278"/>
      <c r="K10" s="278"/>
      <c r="L10" s="68"/>
      <c r="M10" s="68"/>
      <c r="N10" s="68"/>
      <c r="O10" s="68"/>
      <c r="P10" s="6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s="144"/>
      <c r="B11" s="144"/>
      <c r="C11" s="144"/>
      <c r="D11" s="144"/>
      <c r="E11" s="144"/>
      <c r="F11" s="144"/>
      <c r="G11" s="144"/>
      <c r="H11" s="280" t="s">
        <v>284</v>
      </c>
      <c r="I11" s="280"/>
      <c r="J11" s="280"/>
      <c r="K11" s="280"/>
      <c r="L11" s="144"/>
      <c r="M11" s="144"/>
      <c r="N11" s="144"/>
      <c r="O11" s="144"/>
      <c r="P11" s="144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ht="18.75" x14ac:dyDescent="0.3">
      <c r="A12" s="277" t="str">
        <f>т6!A8</f>
        <v>Год раскрытия информации: 2019 год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48"/>
      <c r="R12" s="48"/>
      <c r="S12" s="48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ht="37.5" customHeight="1" x14ac:dyDescent="0.3">
      <c r="A13" s="67" t="s">
        <v>148</v>
      </c>
      <c r="B13" s="67"/>
      <c r="C13" s="67"/>
      <c r="D13" s="284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48"/>
      <c r="R13" s="48"/>
      <c r="S13" s="48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ht="18.75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36" customHeight="1" x14ac:dyDescent="0.3">
      <c r="A15" s="17" t="s">
        <v>161</v>
      </c>
      <c r="B15" s="17"/>
      <c r="C15" s="17"/>
      <c r="D15" s="17"/>
      <c r="E15" s="283" t="str">
        <f>т6!E11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48"/>
      <c r="R15" s="48"/>
      <c r="S15" s="48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37" customFormat="1" ht="22.5" customHeight="1" x14ac:dyDescent="0.3">
      <c r="A16" s="71"/>
      <c r="B16" s="71"/>
      <c r="C16" s="71"/>
      <c r="D16" s="71"/>
      <c r="E16" s="281" t="s">
        <v>246</v>
      </c>
      <c r="F16" s="281"/>
      <c r="G16" s="281"/>
      <c r="H16" s="281"/>
      <c r="I16" s="281"/>
      <c r="J16" s="281"/>
      <c r="K16" s="71"/>
      <c r="L16" s="71"/>
      <c r="M16" s="71"/>
      <c r="N16" s="71"/>
      <c r="O16" s="71"/>
      <c r="P16" s="71"/>
      <c r="Q16" s="17"/>
      <c r="R16" s="17"/>
      <c r="S16" s="17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s="37" customFormat="1" ht="18.75" x14ac:dyDescent="0.3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  <c r="Q17" s="17"/>
      <c r="R17" s="17"/>
      <c r="S17" s="17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s="37" customFormat="1" ht="18.75" x14ac:dyDescent="0.3">
      <c r="A18" s="67" t="s">
        <v>151</v>
      </c>
      <c r="B18" s="67"/>
      <c r="C18" s="282" t="str">
        <f>т6!C14</f>
        <v>Строительство</v>
      </c>
      <c r="D18" s="28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17"/>
      <c r="R18" s="17"/>
      <c r="S18" s="17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s="37" customFormat="1" ht="18.75" customHeight="1" x14ac:dyDescent="0.3">
      <c r="A19" s="71"/>
      <c r="B19" s="71"/>
      <c r="C19" s="279" t="s">
        <v>247</v>
      </c>
      <c r="D19" s="279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7"/>
      <c r="R19" s="17"/>
      <c r="S19" s="17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5" customHeight="1" x14ac:dyDescent="0.25">
      <c r="A20" s="286" t="s">
        <v>10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</row>
    <row r="21" spans="1:33" ht="15" customHeight="1" x14ac:dyDescent="0.25">
      <c r="A21" s="287" t="s">
        <v>0</v>
      </c>
      <c r="B21" s="269" t="s">
        <v>2</v>
      </c>
      <c r="C21" s="271" t="s">
        <v>49</v>
      </c>
      <c r="D21" s="271"/>
      <c r="E21" s="271"/>
      <c r="F21" s="271"/>
      <c r="G21" s="271"/>
      <c r="H21" s="271"/>
      <c r="I21" s="271"/>
      <c r="J21" s="271" t="s">
        <v>50</v>
      </c>
      <c r="K21" s="271"/>
      <c r="L21" s="271"/>
      <c r="M21" s="271"/>
      <c r="N21" s="271"/>
      <c r="O21" s="271"/>
      <c r="P21" s="271"/>
      <c r="Q21" s="38"/>
    </row>
    <row r="22" spans="1:33" ht="41.25" customHeight="1" x14ac:dyDescent="0.25">
      <c r="A22" s="287"/>
      <c r="B22" s="269"/>
      <c r="C22" s="272" t="str">
        <f>т4!C25</f>
        <v>Приказ филиала ПАО "МРСК Северо-Запада" "Комиэнерго" от 28.10.2016 №1068 приложение 107</v>
      </c>
      <c r="D22" s="273"/>
      <c r="E22" s="273"/>
      <c r="F22" s="273"/>
      <c r="G22" s="273"/>
      <c r="H22" s="273"/>
      <c r="I22" s="274"/>
      <c r="J22" s="272" t="str">
        <f>т4!J25</f>
        <v>Приказ об утверждении проектно-сметной документации №15 от 18.01.2016; №137 от 01.11.2016</v>
      </c>
      <c r="K22" s="273"/>
      <c r="L22" s="273"/>
      <c r="M22" s="273"/>
      <c r="N22" s="273"/>
      <c r="O22" s="273"/>
      <c r="P22" s="274"/>
      <c r="Q22" s="38"/>
    </row>
    <row r="23" spans="1:33" ht="33.75" customHeight="1" x14ac:dyDescent="0.25">
      <c r="A23" s="287"/>
      <c r="B23" s="269"/>
      <c r="C23" s="269" t="s">
        <v>13</v>
      </c>
      <c r="D23" s="269"/>
      <c r="E23" s="269"/>
      <c r="F23" s="269"/>
      <c r="G23" s="269" t="s">
        <v>120</v>
      </c>
      <c r="H23" s="270"/>
      <c r="I23" s="270"/>
      <c r="J23" s="269" t="s">
        <v>13</v>
      </c>
      <c r="K23" s="269"/>
      <c r="L23" s="269"/>
      <c r="M23" s="269"/>
      <c r="N23" s="269" t="s">
        <v>120</v>
      </c>
      <c r="O23" s="270"/>
      <c r="P23" s="270"/>
    </row>
    <row r="24" spans="1:33" s="7" customFormat="1" ht="63" x14ac:dyDescent="0.25">
      <c r="A24" s="287"/>
      <c r="B24" s="269"/>
      <c r="C24" s="55" t="s">
        <v>30</v>
      </c>
      <c r="D24" s="55" t="s">
        <v>9</v>
      </c>
      <c r="E24" s="55" t="s">
        <v>111</v>
      </c>
      <c r="F24" s="55" t="s">
        <v>11</v>
      </c>
      <c r="G24" s="55" t="s">
        <v>14</v>
      </c>
      <c r="H24" s="55" t="s">
        <v>53</v>
      </c>
      <c r="I24" s="11" t="s">
        <v>54</v>
      </c>
      <c r="J24" s="55" t="s">
        <v>30</v>
      </c>
      <c r="K24" s="55" t="s">
        <v>9</v>
      </c>
      <c r="L24" s="55" t="s">
        <v>111</v>
      </c>
      <c r="M24" s="55" t="s">
        <v>11</v>
      </c>
      <c r="N24" s="55" t="s">
        <v>14</v>
      </c>
      <c r="O24" s="55" t="s">
        <v>55</v>
      </c>
      <c r="P24" s="11" t="s">
        <v>54</v>
      </c>
      <c r="Q24" s="10"/>
    </row>
    <row r="25" spans="1:33" s="10" customFormat="1" x14ac:dyDescent="0.25">
      <c r="A25" s="59">
        <v>1</v>
      </c>
      <c r="B25" s="55">
        <v>2</v>
      </c>
      <c r="C25" s="55">
        <v>3</v>
      </c>
      <c r="D25" s="55">
        <v>4</v>
      </c>
      <c r="E25" s="55">
        <v>5</v>
      </c>
      <c r="F25" s="55">
        <v>6</v>
      </c>
      <c r="G25" s="55">
        <v>7</v>
      </c>
      <c r="H25" s="55">
        <v>8</v>
      </c>
      <c r="I25" s="11">
        <v>9</v>
      </c>
      <c r="J25" s="55">
        <v>10</v>
      </c>
      <c r="K25" s="11">
        <v>11</v>
      </c>
      <c r="L25" s="55">
        <v>12</v>
      </c>
      <c r="M25" s="11">
        <v>13</v>
      </c>
      <c r="N25" s="55">
        <v>14</v>
      </c>
      <c r="O25" s="11">
        <v>15</v>
      </c>
      <c r="P25" s="55">
        <v>16</v>
      </c>
    </row>
    <row r="26" spans="1:33" s="7" customFormat="1" ht="47.25" x14ac:dyDescent="0.25">
      <c r="A26" s="59">
        <v>1</v>
      </c>
      <c r="B26" s="12" t="s">
        <v>107</v>
      </c>
      <c r="C26" s="55" t="s">
        <v>126</v>
      </c>
      <c r="D26" s="55" t="s">
        <v>119</v>
      </c>
      <c r="E26" s="55" t="s">
        <v>119</v>
      </c>
      <c r="F26" s="55" t="s">
        <v>119</v>
      </c>
      <c r="G26" s="55" t="s">
        <v>119</v>
      </c>
      <c r="H26" s="55" t="s">
        <v>119</v>
      </c>
      <c r="I26" s="55" t="s">
        <v>119</v>
      </c>
      <c r="J26" s="55" t="s">
        <v>119</v>
      </c>
      <c r="K26" s="55" t="s">
        <v>119</v>
      </c>
      <c r="L26" s="55" t="s">
        <v>119</v>
      </c>
      <c r="M26" s="55" t="s">
        <v>119</v>
      </c>
      <c r="N26" s="55" t="s">
        <v>119</v>
      </c>
      <c r="O26" s="55" t="s">
        <v>119</v>
      </c>
      <c r="P26" s="55" t="s">
        <v>119</v>
      </c>
    </row>
    <row r="27" spans="1:33" s="7" customFormat="1" ht="63" x14ac:dyDescent="0.25">
      <c r="A27" s="59" t="s">
        <v>90</v>
      </c>
      <c r="B27" s="13" t="s">
        <v>70</v>
      </c>
      <c r="C27" s="55"/>
      <c r="D27" s="55" t="s">
        <v>241</v>
      </c>
      <c r="E27" s="55"/>
      <c r="F27" s="55" t="s">
        <v>67</v>
      </c>
      <c r="G27" s="14" t="s">
        <v>34</v>
      </c>
      <c r="H27" s="8"/>
      <c r="I27" s="9"/>
      <c r="J27" s="55"/>
      <c r="K27" s="55" t="s">
        <v>27</v>
      </c>
      <c r="L27" s="55"/>
      <c r="M27" s="55" t="s">
        <v>67</v>
      </c>
      <c r="N27" s="14" t="s">
        <v>34</v>
      </c>
      <c r="O27" s="8"/>
      <c r="P27" s="9"/>
    </row>
    <row r="28" spans="1:33" s="7" customFormat="1" ht="63" x14ac:dyDescent="0.25">
      <c r="A28" s="59" t="s">
        <v>91</v>
      </c>
      <c r="B28" s="13" t="s">
        <v>71</v>
      </c>
      <c r="C28" s="55"/>
      <c r="D28" s="55" t="s">
        <v>27</v>
      </c>
      <c r="E28" s="55"/>
      <c r="F28" s="55" t="s">
        <v>67</v>
      </c>
      <c r="G28" s="14" t="s">
        <v>34</v>
      </c>
      <c r="H28" s="8"/>
      <c r="I28" s="9"/>
      <c r="J28" s="55"/>
      <c r="K28" s="55" t="s">
        <v>27</v>
      </c>
      <c r="L28" s="55"/>
      <c r="M28" s="55" t="s">
        <v>67</v>
      </c>
      <c r="N28" s="14" t="s">
        <v>34</v>
      </c>
      <c r="O28" s="8"/>
      <c r="P28" s="9"/>
    </row>
    <row r="29" spans="1:33" s="7" customFormat="1" ht="15" customHeight="1" x14ac:dyDescent="0.25">
      <c r="A29" s="60"/>
      <c r="B29" s="13" t="s">
        <v>1</v>
      </c>
      <c r="C29" s="55"/>
      <c r="D29" s="55"/>
      <c r="E29" s="55"/>
      <c r="F29" s="55"/>
      <c r="G29" s="14"/>
      <c r="H29" s="8"/>
      <c r="I29" s="9"/>
      <c r="J29" s="55"/>
      <c r="K29" s="55"/>
      <c r="L29" s="55"/>
      <c r="M29" s="55"/>
      <c r="N29" s="14"/>
      <c r="O29" s="8"/>
      <c r="P29" s="9"/>
    </row>
    <row r="30" spans="1:33" s="17" customFormat="1" ht="47.25" x14ac:dyDescent="0.25">
      <c r="A30" s="61">
        <v>2</v>
      </c>
      <c r="B30" s="12" t="s">
        <v>28</v>
      </c>
      <c r="C30" s="55" t="s">
        <v>119</v>
      </c>
      <c r="D30" s="55" t="s">
        <v>119</v>
      </c>
      <c r="E30" s="55" t="s">
        <v>119</v>
      </c>
      <c r="F30" s="55" t="s">
        <v>119</v>
      </c>
      <c r="G30" s="55" t="s">
        <v>119</v>
      </c>
      <c r="H30" s="55" t="s">
        <v>119</v>
      </c>
      <c r="I30" s="55" t="s">
        <v>119</v>
      </c>
      <c r="J30" s="55" t="s">
        <v>119</v>
      </c>
      <c r="K30" s="55" t="s">
        <v>119</v>
      </c>
      <c r="L30" s="55" t="s">
        <v>119</v>
      </c>
      <c r="M30" s="55" t="s">
        <v>119</v>
      </c>
      <c r="N30" s="55" t="s">
        <v>119</v>
      </c>
      <c r="O30" s="55" t="s">
        <v>119</v>
      </c>
      <c r="P30" s="55" t="s">
        <v>119</v>
      </c>
    </row>
    <row r="31" spans="1:33" s="17" customFormat="1" ht="46.5" customHeight="1" x14ac:dyDescent="0.25">
      <c r="A31" s="61" t="s">
        <v>92</v>
      </c>
      <c r="B31" s="13" t="s">
        <v>68</v>
      </c>
      <c r="C31" s="55"/>
      <c r="D31" s="65" t="s">
        <v>127</v>
      </c>
      <c r="E31" s="55"/>
      <c r="F31" s="55" t="s">
        <v>67</v>
      </c>
      <c r="G31" s="14" t="s">
        <v>33</v>
      </c>
      <c r="H31" s="19"/>
      <c r="I31" s="16"/>
      <c r="J31" s="55"/>
      <c r="K31" s="65" t="s">
        <v>127</v>
      </c>
      <c r="L31" s="55"/>
      <c r="M31" s="55" t="s">
        <v>67</v>
      </c>
      <c r="N31" s="14" t="s">
        <v>33</v>
      </c>
      <c r="O31" s="19"/>
      <c r="P31" s="16"/>
    </row>
    <row r="32" spans="1:33" s="17" customFormat="1" ht="49.5" customHeight="1" x14ac:dyDescent="0.25">
      <c r="A32" s="61" t="s">
        <v>93</v>
      </c>
      <c r="B32" s="13" t="s">
        <v>69</v>
      </c>
      <c r="C32" s="55"/>
      <c r="D32" s="65" t="s">
        <v>127</v>
      </c>
      <c r="E32" s="55"/>
      <c r="F32" s="55" t="s">
        <v>67</v>
      </c>
      <c r="G32" s="14" t="s">
        <v>33</v>
      </c>
      <c r="H32" s="19"/>
      <c r="I32" s="16"/>
      <c r="J32" s="55"/>
      <c r="K32" s="65" t="s">
        <v>127</v>
      </c>
      <c r="L32" s="55"/>
      <c r="M32" s="55" t="s">
        <v>67</v>
      </c>
      <c r="N32" s="14" t="s">
        <v>33</v>
      </c>
      <c r="O32" s="19"/>
      <c r="P32" s="16"/>
    </row>
    <row r="33" spans="1:16" s="17" customFormat="1" ht="16.5" customHeight="1" x14ac:dyDescent="0.25">
      <c r="A33" s="61"/>
      <c r="B33" s="13" t="s">
        <v>1</v>
      </c>
      <c r="C33" s="55"/>
      <c r="D33" s="65"/>
      <c r="E33" s="55"/>
      <c r="F33" s="55"/>
      <c r="G33" s="14"/>
      <c r="H33" s="19"/>
      <c r="I33" s="16"/>
      <c r="J33" s="55"/>
      <c r="K33" s="65"/>
      <c r="L33" s="55"/>
      <c r="M33" s="55"/>
      <c r="N33" s="14"/>
      <c r="O33" s="19"/>
      <c r="P33" s="16"/>
    </row>
    <row r="34" spans="1:16" s="17" customFormat="1" ht="47.25" x14ac:dyDescent="0.25">
      <c r="A34" s="61" t="s">
        <v>94</v>
      </c>
      <c r="B34" s="13" t="s">
        <v>134</v>
      </c>
      <c r="C34" s="55" t="s">
        <v>119</v>
      </c>
      <c r="D34" s="55" t="s">
        <v>119</v>
      </c>
      <c r="E34" s="55" t="s">
        <v>119</v>
      </c>
      <c r="F34" s="55" t="s">
        <v>119</v>
      </c>
      <c r="G34" s="55" t="s">
        <v>119</v>
      </c>
      <c r="H34" s="55" t="s">
        <v>119</v>
      </c>
      <c r="I34" s="55" t="s">
        <v>119</v>
      </c>
      <c r="J34" s="55" t="s">
        <v>119</v>
      </c>
      <c r="K34" s="55" t="s">
        <v>119</v>
      </c>
      <c r="L34" s="55" t="s">
        <v>119</v>
      </c>
      <c r="M34" s="55" t="s">
        <v>119</v>
      </c>
      <c r="N34" s="55" t="s">
        <v>119</v>
      </c>
      <c r="O34" s="55" t="s">
        <v>119</v>
      </c>
      <c r="P34" s="55" t="s">
        <v>119</v>
      </c>
    </row>
    <row r="35" spans="1:16" s="17" customFormat="1" ht="31.5" x14ac:dyDescent="0.25">
      <c r="A35" s="61" t="s">
        <v>96</v>
      </c>
      <c r="B35" s="13" t="s">
        <v>72</v>
      </c>
      <c r="C35" s="55"/>
      <c r="D35" s="55" t="s">
        <v>32</v>
      </c>
      <c r="E35" s="55"/>
      <c r="F35" s="55" t="s">
        <v>20</v>
      </c>
      <c r="G35" s="15" t="s">
        <v>35</v>
      </c>
      <c r="H35" s="19"/>
      <c r="I35" s="16"/>
      <c r="J35" s="55"/>
      <c r="K35" s="55" t="s">
        <v>32</v>
      </c>
      <c r="L35" s="55"/>
      <c r="M35" s="55" t="s">
        <v>20</v>
      </c>
      <c r="N35" s="15" t="s">
        <v>35</v>
      </c>
      <c r="O35" s="19"/>
      <c r="P35" s="16"/>
    </row>
    <row r="36" spans="1:16" s="17" customFormat="1" ht="31.5" x14ac:dyDescent="0.25">
      <c r="A36" s="61" t="s">
        <v>97</v>
      </c>
      <c r="B36" s="13" t="s">
        <v>73</v>
      </c>
      <c r="C36" s="55"/>
      <c r="D36" s="55" t="s">
        <v>32</v>
      </c>
      <c r="E36" s="55"/>
      <c r="F36" s="55" t="s">
        <v>20</v>
      </c>
      <c r="G36" s="15" t="s">
        <v>35</v>
      </c>
      <c r="H36" s="19"/>
      <c r="I36" s="16"/>
      <c r="J36" s="55"/>
      <c r="K36" s="55" t="s">
        <v>32</v>
      </c>
      <c r="L36" s="55"/>
      <c r="M36" s="55" t="s">
        <v>20</v>
      </c>
      <c r="N36" s="15" t="s">
        <v>35</v>
      </c>
      <c r="O36" s="19"/>
      <c r="P36" s="16"/>
    </row>
    <row r="37" spans="1:16" s="17" customFormat="1" ht="14.25" customHeight="1" x14ac:dyDescent="0.25">
      <c r="A37" s="61"/>
      <c r="B37" s="13" t="s">
        <v>1</v>
      </c>
      <c r="C37" s="55"/>
      <c r="D37" s="55"/>
      <c r="E37" s="55"/>
      <c r="F37" s="55"/>
      <c r="G37" s="15"/>
      <c r="H37" s="19"/>
      <c r="I37" s="16"/>
      <c r="J37" s="55"/>
      <c r="K37" s="55"/>
      <c r="L37" s="55"/>
      <c r="M37" s="55"/>
      <c r="N37" s="15"/>
      <c r="O37" s="19"/>
      <c r="P37" s="16"/>
    </row>
    <row r="38" spans="1:16" s="17" customFormat="1" ht="33" customHeight="1" x14ac:dyDescent="0.25">
      <c r="A38" s="61" t="s">
        <v>95</v>
      </c>
      <c r="B38" s="13" t="s">
        <v>135</v>
      </c>
      <c r="C38" s="55" t="s">
        <v>119</v>
      </c>
      <c r="D38" s="55" t="s">
        <v>119</v>
      </c>
      <c r="E38" s="55" t="s">
        <v>119</v>
      </c>
      <c r="F38" s="55" t="s">
        <v>119</v>
      </c>
      <c r="G38" s="55" t="s">
        <v>119</v>
      </c>
      <c r="H38" s="55" t="s">
        <v>119</v>
      </c>
      <c r="I38" s="55" t="s">
        <v>119</v>
      </c>
      <c r="J38" s="55" t="s">
        <v>119</v>
      </c>
      <c r="K38" s="55" t="s">
        <v>119</v>
      </c>
      <c r="L38" s="55" t="s">
        <v>119</v>
      </c>
      <c r="M38" s="55" t="s">
        <v>119</v>
      </c>
      <c r="N38" s="55" t="s">
        <v>119</v>
      </c>
      <c r="O38" s="55" t="s">
        <v>119</v>
      </c>
      <c r="P38" s="55" t="s">
        <v>119</v>
      </c>
    </row>
    <row r="39" spans="1:16" s="17" customFormat="1" ht="34.5" customHeight="1" x14ac:dyDescent="0.25">
      <c r="A39" s="61" t="s">
        <v>98</v>
      </c>
      <c r="B39" s="13" t="s">
        <v>74</v>
      </c>
      <c r="C39" s="18"/>
      <c r="D39" s="55" t="s">
        <v>128</v>
      </c>
      <c r="E39" s="19"/>
      <c r="F39" s="55" t="s">
        <v>12</v>
      </c>
      <c r="G39" s="15" t="s">
        <v>36</v>
      </c>
      <c r="H39" s="19"/>
      <c r="I39" s="16"/>
      <c r="J39" s="18"/>
      <c r="K39" s="55" t="s">
        <v>128</v>
      </c>
      <c r="L39" s="19"/>
      <c r="M39" s="55" t="s">
        <v>12</v>
      </c>
      <c r="N39" s="15" t="s">
        <v>36</v>
      </c>
      <c r="O39" s="19"/>
      <c r="P39" s="16"/>
    </row>
    <row r="40" spans="1:16" s="17" customFormat="1" ht="41.25" customHeight="1" x14ac:dyDescent="0.25">
      <c r="A40" s="61" t="s">
        <v>99</v>
      </c>
      <c r="B40" s="13" t="s">
        <v>75</v>
      </c>
      <c r="C40" s="18"/>
      <c r="D40" s="55" t="s">
        <v>128</v>
      </c>
      <c r="E40" s="19"/>
      <c r="F40" s="55" t="s">
        <v>12</v>
      </c>
      <c r="G40" s="15" t="s">
        <v>36</v>
      </c>
      <c r="H40" s="19"/>
      <c r="I40" s="16"/>
      <c r="J40" s="18"/>
      <c r="K40" s="55" t="s">
        <v>128</v>
      </c>
      <c r="L40" s="19"/>
      <c r="M40" s="55" t="s">
        <v>12</v>
      </c>
      <c r="N40" s="15" t="s">
        <v>36</v>
      </c>
      <c r="O40" s="19"/>
      <c r="P40" s="16"/>
    </row>
    <row r="41" spans="1:16" s="17" customFormat="1" x14ac:dyDescent="0.25">
      <c r="A41" s="61"/>
      <c r="B41" s="13" t="s">
        <v>1</v>
      </c>
      <c r="C41" s="18"/>
      <c r="D41" s="55"/>
      <c r="E41" s="19"/>
      <c r="F41" s="55"/>
      <c r="G41" s="15"/>
      <c r="H41" s="19"/>
      <c r="I41" s="16"/>
      <c r="J41" s="18"/>
      <c r="K41" s="55"/>
      <c r="L41" s="19"/>
      <c r="M41" s="55"/>
      <c r="N41" s="15"/>
      <c r="O41" s="19"/>
      <c r="P41" s="16"/>
    </row>
    <row r="42" spans="1:16" s="17" customFormat="1" ht="47.25" x14ac:dyDescent="0.25">
      <c r="A42" s="61">
        <v>4</v>
      </c>
      <c r="B42" s="13" t="s">
        <v>4</v>
      </c>
      <c r="C42" s="55"/>
      <c r="D42" s="55" t="s">
        <v>77</v>
      </c>
      <c r="E42" s="20" t="s">
        <v>100</v>
      </c>
      <c r="F42" s="20" t="s">
        <v>31</v>
      </c>
      <c r="G42" s="15" t="s">
        <v>37</v>
      </c>
      <c r="H42" s="19"/>
      <c r="I42" s="16"/>
      <c r="J42" s="55"/>
      <c r="K42" s="55" t="s">
        <v>77</v>
      </c>
      <c r="L42" s="20" t="s">
        <v>100</v>
      </c>
      <c r="M42" s="20" t="s">
        <v>31</v>
      </c>
      <c r="N42" s="15" t="s">
        <v>37</v>
      </c>
      <c r="O42" s="19"/>
      <c r="P42" s="16"/>
    </row>
    <row r="43" spans="1:16" s="17" customFormat="1" ht="47.25" x14ac:dyDescent="0.25">
      <c r="A43" s="61">
        <v>5</v>
      </c>
      <c r="B43" s="13" t="s">
        <v>88</v>
      </c>
      <c r="C43" s="55"/>
      <c r="D43" s="55" t="s">
        <v>119</v>
      </c>
      <c r="E43" s="20" t="s">
        <v>101</v>
      </c>
      <c r="F43" s="20" t="s">
        <v>31</v>
      </c>
      <c r="G43" s="15" t="s">
        <v>38</v>
      </c>
      <c r="H43" s="1" t="s">
        <v>119</v>
      </c>
      <c r="I43" s="1" t="s">
        <v>119</v>
      </c>
      <c r="J43" s="55"/>
      <c r="K43" s="55" t="s">
        <v>119</v>
      </c>
      <c r="L43" s="20" t="s">
        <v>101</v>
      </c>
      <c r="M43" s="20" t="s">
        <v>31</v>
      </c>
      <c r="N43" s="15" t="s">
        <v>38</v>
      </c>
      <c r="O43" s="1" t="s">
        <v>119</v>
      </c>
      <c r="P43" s="1" t="s">
        <v>119</v>
      </c>
    </row>
    <row r="44" spans="1:16" s="17" customFormat="1" ht="63" x14ac:dyDescent="0.25">
      <c r="A44" s="61" t="s">
        <v>102</v>
      </c>
      <c r="B44" s="13" t="s">
        <v>70</v>
      </c>
      <c r="C44" s="55"/>
      <c r="D44" s="55" t="s">
        <v>119</v>
      </c>
      <c r="E44" s="20"/>
      <c r="F44" s="20" t="s">
        <v>31</v>
      </c>
      <c r="G44" s="15" t="s">
        <v>38</v>
      </c>
      <c r="H44" s="1" t="s">
        <v>119</v>
      </c>
      <c r="I44" s="1" t="s">
        <v>119</v>
      </c>
      <c r="J44" s="55"/>
      <c r="K44" s="55" t="s">
        <v>119</v>
      </c>
      <c r="L44" s="20"/>
      <c r="M44" s="20" t="s">
        <v>31</v>
      </c>
      <c r="N44" s="15" t="s">
        <v>38</v>
      </c>
      <c r="O44" s="1" t="s">
        <v>119</v>
      </c>
      <c r="P44" s="1" t="s">
        <v>119</v>
      </c>
    </row>
    <row r="45" spans="1:16" s="17" customFormat="1" ht="63" x14ac:dyDescent="0.25">
      <c r="A45" s="61" t="s">
        <v>103</v>
      </c>
      <c r="B45" s="13" t="s">
        <v>71</v>
      </c>
      <c r="C45" s="55"/>
      <c r="D45" s="55" t="s">
        <v>119</v>
      </c>
      <c r="E45" s="20"/>
      <c r="F45" s="20" t="s">
        <v>31</v>
      </c>
      <c r="G45" s="15" t="s">
        <v>38</v>
      </c>
      <c r="H45" s="1" t="s">
        <v>119</v>
      </c>
      <c r="I45" s="1" t="s">
        <v>119</v>
      </c>
      <c r="J45" s="55"/>
      <c r="K45" s="55" t="s">
        <v>119</v>
      </c>
      <c r="L45" s="20"/>
      <c r="M45" s="20" t="s">
        <v>31</v>
      </c>
      <c r="N45" s="15" t="s">
        <v>38</v>
      </c>
      <c r="O45" s="1" t="s">
        <v>119</v>
      </c>
      <c r="P45" s="1" t="s">
        <v>119</v>
      </c>
    </row>
    <row r="46" spans="1:16" s="17" customFormat="1" ht="18.75" x14ac:dyDescent="0.25">
      <c r="A46" s="61" t="s">
        <v>1</v>
      </c>
      <c r="B46" s="13" t="s">
        <v>1</v>
      </c>
      <c r="C46" s="55"/>
      <c r="D46" s="55" t="s">
        <v>119</v>
      </c>
      <c r="E46" s="20"/>
      <c r="F46" s="20" t="s">
        <v>31</v>
      </c>
      <c r="G46" s="15" t="s">
        <v>38</v>
      </c>
      <c r="H46" s="1" t="s">
        <v>119</v>
      </c>
      <c r="I46" s="1" t="s">
        <v>119</v>
      </c>
      <c r="J46" s="55"/>
      <c r="K46" s="55" t="s">
        <v>119</v>
      </c>
      <c r="L46" s="20"/>
      <c r="M46" s="20" t="s">
        <v>31</v>
      </c>
      <c r="N46" s="15" t="s">
        <v>38</v>
      </c>
      <c r="O46" s="1" t="s">
        <v>119</v>
      </c>
      <c r="P46" s="1" t="s">
        <v>119</v>
      </c>
    </row>
    <row r="47" spans="1:16" s="17" customFormat="1" ht="18.75" x14ac:dyDescent="0.25">
      <c r="A47" s="61" t="s">
        <v>104</v>
      </c>
      <c r="B47" s="13" t="s">
        <v>68</v>
      </c>
      <c r="C47" s="55"/>
      <c r="D47" s="55" t="s">
        <v>119</v>
      </c>
      <c r="E47" s="20"/>
      <c r="F47" s="20" t="s">
        <v>31</v>
      </c>
      <c r="G47" s="15" t="s">
        <v>38</v>
      </c>
      <c r="H47" s="1" t="s">
        <v>119</v>
      </c>
      <c r="I47" s="1" t="s">
        <v>119</v>
      </c>
      <c r="J47" s="55"/>
      <c r="K47" s="55" t="s">
        <v>119</v>
      </c>
      <c r="L47" s="20"/>
      <c r="M47" s="20" t="s">
        <v>31</v>
      </c>
      <c r="N47" s="15" t="s">
        <v>38</v>
      </c>
      <c r="O47" s="1" t="s">
        <v>119</v>
      </c>
      <c r="P47" s="1" t="s">
        <v>119</v>
      </c>
    </row>
    <row r="48" spans="1:16" s="17" customFormat="1" ht="18.75" x14ac:dyDescent="0.25">
      <c r="A48" s="61" t="s">
        <v>104</v>
      </c>
      <c r="B48" s="13" t="s">
        <v>69</v>
      </c>
      <c r="C48" s="55"/>
      <c r="D48" s="55" t="s">
        <v>119</v>
      </c>
      <c r="E48" s="20"/>
      <c r="F48" s="20" t="s">
        <v>31</v>
      </c>
      <c r="G48" s="15" t="s">
        <v>38</v>
      </c>
      <c r="H48" s="1" t="s">
        <v>119</v>
      </c>
      <c r="I48" s="1" t="s">
        <v>119</v>
      </c>
      <c r="J48" s="55"/>
      <c r="K48" s="55" t="s">
        <v>119</v>
      </c>
      <c r="L48" s="20"/>
      <c r="M48" s="20" t="s">
        <v>31</v>
      </c>
      <c r="N48" s="15" t="s">
        <v>38</v>
      </c>
      <c r="O48" s="1" t="s">
        <v>119</v>
      </c>
      <c r="P48" s="1" t="s">
        <v>119</v>
      </c>
    </row>
    <row r="49" spans="1:16" s="17" customFormat="1" ht="18.75" x14ac:dyDescent="0.25">
      <c r="A49" s="61"/>
      <c r="B49" s="13" t="s">
        <v>1</v>
      </c>
      <c r="C49" s="55"/>
      <c r="D49" s="55" t="s">
        <v>119</v>
      </c>
      <c r="E49" s="20"/>
      <c r="F49" s="20" t="s">
        <v>31</v>
      </c>
      <c r="G49" s="15" t="s">
        <v>38</v>
      </c>
      <c r="H49" s="1" t="s">
        <v>119</v>
      </c>
      <c r="I49" s="1" t="s">
        <v>119</v>
      </c>
      <c r="J49" s="55"/>
      <c r="K49" s="55" t="s">
        <v>119</v>
      </c>
      <c r="L49" s="20"/>
      <c r="M49" s="20" t="s">
        <v>31</v>
      </c>
      <c r="N49" s="15" t="s">
        <v>38</v>
      </c>
      <c r="O49" s="1" t="s">
        <v>119</v>
      </c>
      <c r="P49" s="1" t="s">
        <v>119</v>
      </c>
    </row>
    <row r="50" spans="1:16" s="17" customFormat="1" ht="18.75" x14ac:dyDescent="0.25">
      <c r="A50" s="61" t="s">
        <v>104</v>
      </c>
      <c r="B50" s="13" t="s">
        <v>72</v>
      </c>
      <c r="C50" s="55"/>
      <c r="D50" s="55" t="s">
        <v>119</v>
      </c>
      <c r="E50" s="20"/>
      <c r="F50" s="20" t="s">
        <v>31</v>
      </c>
      <c r="G50" s="15" t="s">
        <v>38</v>
      </c>
      <c r="H50" s="1" t="s">
        <v>119</v>
      </c>
      <c r="I50" s="1" t="s">
        <v>119</v>
      </c>
      <c r="J50" s="55"/>
      <c r="K50" s="55" t="s">
        <v>119</v>
      </c>
      <c r="L50" s="20"/>
      <c r="M50" s="20" t="s">
        <v>31</v>
      </c>
      <c r="N50" s="15" t="s">
        <v>38</v>
      </c>
      <c r="O50" s="1" t="s">
        <v>119</v>
      </c>
      <c r="P50" s="1" t="s">
        <v>119</v>
      </c>
    </row>
    <row r="51" spans="1:16" s="17" customFormat="1" ht="18.75" x14ac:dyDescent="0.25">
      <c r="A51" s="61" t="s">
        <v>104</v>
      </c>
      <c r="B51" s="13" t="s">
        <v>73</v>
      </c>
      <c r="C51" s="55"/>
      <c r="D51" s="55" t="s">
        <v>119</v>
      </c>
      <c r="E51" s="20"/>
      <c r="F51" s="20" t="s">
        <v>31</v>
      </c>
      <c r="G51" s="15" t="s">
        <v>38</v>
      </c>
      <c r="H51" s="1" t="s">
        <v>119</v>
      </c>
      <c r="I51" s="1" t="s">
        <v>119</v>
      </c>
      <c r="J51" s="55"/>
      <c r="K51" s="55" t="s">
        <v>119</v>
      </c>
      <c r="L51" s="20"/>
      <c r="M51" s="20" t="s">
        <v>31</v>
      </c>
      <c r="N51" s="15" t="s">
        <v>38</v>
      </c>
      <c r="O51" s="1" t="s">
        <v>119</v>
      </c>
      <c r="P51" s="1" t="s">
        <v>119</v>
      </c>
    </row>
    <row r="52" spans="1:16" s="17" customFormat="1" ht="18.75" x14ac:dyDescent="0.25">
      <c r="A52" s="61"/>
      <c r="B52" s="13" t="s">
        <v>1</v>
      </c>
      <c r="C52" s="55"/>
      <c r="D52" s="55" t="s">
        <v>119</v>
      </c>
      <c r="E52" s="20"/>
      <c r="F52" s="20" t="s">
        <v>31</v>
      </c>
      <c r="G52" s="15" t="s">
        <v>38</v>
      </c>
      <c r="H52" s="1" t="s">
        <v>119</v>
      </c>
      <c r="I52" s="1" t="s">
        <v>119</v>
      </c>
      <c r="J52" s="55"/>
      <c r="K52" s="55" t="s">
        <v>119</v>
      </c>
      <c r="L52" s="20"/>
      <c r="M52" s="20" t="s">
        <v>31</v>
      </c>
      <c r="N52" s="15" t="s">
        <v>38</v>
      </c>
      <c r="O52" s="1" t="s">
        <v>119</v>
      </c>
      <c r="P52" s="1" t="s">
        <v>119</v>
      </c>
    </row>
    <row r="53" spans="1:16" s="17" customFormat="1" ht="99" customHeight="1" x14ac:dyDescent="0.25">
      <c r="A53" s="61" t="s">
        <v>104</v>
      </c>
      <c r="B53" s="13" t="s">
        <v>108</v>
      </c>
      <c r="C53" s="55"/>
      <c r="D53" s="55" t="s">
        <v>106</v>
      </c>
      <c r="E53" s="20"/>
      <c r="F53" s="20" t="s">
        <v>31</v>
      </c>
      <c r="G53" s="15" t="s">
        <v>38</v>
      </c>
      <c r="H53" s="1" t="s">
        <v>119</v>
      </c>
      <c r="I53" s="1" t="s">
        <v>119</v>
      </c>
      <c r="J53" s="55"/>
      <c r="K53" s="55" t="s">
        <v>106</v>
      </c>
      <c r="L53" s="20"/>
      <c r="M53" s="20" t="s">
        <v>31</v>
      </c>
      <c r="N53" s="15" t="s">
        <v>38</v>
      </c>
      <c r="O53" s="1" t="s">
        <v>119</v>
      </c>
      <c r="P53" s="1" t="s">
        <v>119</v>
      </c>
    </row>
    <row r="54" spans="1:16" s="17" customFormat="1" ht="31.5" x14ac:dyDescent="0.25">
      <c r="A54" s="61" t="s">
        <v>104</v>
      </c>
      <c r="B54" s="13" t="s">
        <v>89</v>
      </c>
      <c r="C54" s="55"/>
      <c r="D54" s="55" t="s">
        <v>105</v>
      </c>
      <c r="E54" s="20"/>
      <c r="F54" s="20" t="s">
        <v>31</v>
      </c>
      <c r="G54" s="15" t="s">
        <v>38</v>
      </c>
      <c r="H54" s="1" t="s">
        <v>119</v>
      </c>
      <c r="I54" s="1" t="s">
        <v>119</v>
      </c>
      <c r="J54" s="55"/>
      <c r="K54" s="55" t="s">
        <v>105</v>
      </c>
      <c r="L54" s="20"/>
      <c r="M54" s="20" t="s">
        <v>31</v>
      </c>
      <c r="N54" s="15" t="s">
        <v>38</v>
      </c>
      <c r="O54" s="1" t="s">
        <v>119</v>
      </c>
      <c r="P54" s="1" t="s">
        <v>119</v>
      </c>
    </row>
    <row r="55" spans="1:16" s="17" customFormat="1" x14ac:dyDescent="0.25">
      <c r="A55" s="61">
        <v>6</v>
      </c>
      <c r="B55" s="13" t="s">
        <v>5</v>
      </c>
      <c r="C55" s="55"/>
      <c r="D55" s="55" t="s">
        <v>22</v>
      </c>
      <c r="E55" s="55">
        <v>1</v>
      </c>
      <c r="F55" s="55" t="s">
        <v>20</v>
      </c>
      <c r="G55" s="15" t="s">
        <v>242</v>
      </c>
      <c r="H55" s="19"/>
      <c r="I55" s="16"/>
      <c r="J55" s="55"/>
      <c r="K55" s="55" t="s">
        <v>22</v>
      </c>
      <c r="L55" s="55">
        <v>1</v>
      </c>
      <c r="M55" s="55" t="s">
        <v>20</v>
      </c>
      <c r="N55" s="15" t="s">
        <v>242</v>
      </c>
      <c r="O55" s="19"/>
      <c r="P55" s="16"/>
    </row>
    <row r="56" spans="1:16" s="17" customFormat="1" x14ac:dyDescent="0.25">
      <c r="A56" s="61">
        <v>7</v>
      </c>
      <c r="B56" s="13" t="s">
        <v>6</v>
      </c>
      <c r="C56" s="55"/>
      <c r="D56" s="55" t="s">
        <v>243</v>
      </c>
      <c r="E56" s="55">
        <v>1</v>
      </c>
      <c r="F56" s="55" t="s">
        <v>20</v>
      </c>
      <c r="G56" s="15" t="s">
        <v>244</v>
      </c>
      <c r="H56" s="19"/>
      <c r="I56" s="16"/>
      <c r="J56" s="55"/>
      <c r="K56" s="55" t="s">
        <v>243</v>
      </c>
      <c r="L56" s="55">
        <v>1</v>
      </c>
      <c r="M56" s="55" t="s">
        <v>20</v>
      </c>
      <c r="N56" s="15" t="s">
        <v>244</v>
      </c>
      <c r="O56" s="19"/>
      <c r="P56" s="16"/>
    </row>
    <row r="57" spans="1:16" s="17" customFormat="1" ht="45.75" customHeight="1" x14ac:dyDescent="0.25">
      <c r="A57" s="61"/>
      <c r="B57" s="49" t="s">
        <v>76</v>
      </c>
      <c r="C57" s="56" t="s">
        <v>119</v>
      </c>
      <c r="D57" s="56" t="s">
        <v>119</v>
      </c>
      <c r="E57" s="56" t="s">
        <v>119</v>
      </c>
      <c r="F57" s="56" t="s">
        <v>119</v>
      </c>
      <c r="G57" s="56" t="s">
        <v>119</v>
      </c>
      <c r="H57" s="56" t="s">
        <v>119</v>
      </c>
      <c r="I57" s="56"/>
      <c r="J57" s="56" t="s">
        <v>119</v>
      </c>
      <c r="K57" s="56" t="s">
        <v>119</v>
      </c>
      <c r="L57" s="56" t="s">
        <v>119</v>
      </c>
      <c r="M57" s="56" t="s">
        <v>119</v>
      </c>
      <c r="N57" s="56" t="s">
        <v>119</v>
      </c>
      <c r="O57" s="56" t="s">
        <v>119</v>
      </c>
      <c r="P57" s="56"/>
    </row>
    <row r="58" spans="1:16" x14ac:dyDescent="0.25">
      <c r="A58" s="285"/>
      <c r="B58" s="285"/>
      <c r="C58" s="285"/>
      <c r="D58" s="285"/>
      <c r="E58" s="285"/>
      <c r="F58" s="285"/>
      <c r="G58" s="285"/>
    </row>
    <row r="59" spans="1:16" x14ac:dyDescent="0.25">
      <c r="B59" s="66"/>
    </row>
    <row r="63" spans="1:16" x14ac:dyDescent="0.25">
      <c r="B63" s="66"/>
    </row>
  </sheetData>
  <mergeCells count="24">
    <mergeCell ref="A58:G58"/>
    <mergeCell ref="A20:P20"/>
    <mergeCell ref="C21:I21"/>
    <mergeCell ref="C22:I22"/>
    <mergeCell ref="A21:A24"/>
    <mergeCell ref="J23:M23"/>
    <mergeCell ref="B21:B24"/>
    <mergeCell ref="C23:F23"/>
    <mergeCell ref="G23:I23"/>
    <mergeCell ref="O4:P4"/>
    <mergeCell ref="N5:P5"/>
    <mergeCell ref="N23:P23"/>
    <mergeCell ref="J21:P21"/>
    <mergeCell ref="J22:P22"/>
    <mergeCell ref="A8:P8"/>
    <mergeCell ref="A9:P9"/>
    <mergeCell ref="A12:P12"/>
    <mergeCell ref="H10:K10"/>
    <mergeCell ref="C19:D19"/>
    <mergeCell ref="H11:K11"/>
    <mergeCell ref="E16:J16"/>
    <mergeCell ref="C18:D18"/>
    <mergeCell ref="E15:P15"/>
    <mergeCell ref="D13:P13"/>
  </mergeCells>
  <conditionalFormatting sqref="N31">
    <cfRule type="expression" dxfId="26" priority="1">
      <formula>$B31=""</formula>
    </cfRule>
  </conditionalFormatting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9" max="1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topLeftCell="A7" zoomScale="55" zoomScaleNormal="70" zoomScaleSheetLayoutView="55" workbookViewId="0">
      <selection activeCell="K36" sqref="K36"/>
    </sheetView>
  </sheetViews>
  <sheetFormatPr defaultRowHeight="15.75" x14ac:dyDescent="0.25"/>
  <cols>
    <col min="1" max="1" width="11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67" t="s">
        <v>159</v>
      </c>
      <c r="P4" s="267"/>
    </row>
    <row r="5" spans="1:16" ht="57" customHeight="1" x14ac:dyDescent="0.3">
      <c r="N5" s="268" t="str">
        <f>т6!Q5</f>
        <v>Заместитель директора по инвестиционной деятельности филиала ПАО "МРСК Северо-Запада" "Комиэнерго"</v>
      </c>
      <c r="O5" s="268"/>
      <c r="P5" s="268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5" t="s">
        <v>52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</row>
    <row r="9" spans="1:16" ht="18.75" x14ac:dyDescent="0.3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</row>
    <row r="10" spans="1:16" x14ac:dyDescent="0.25">
      <c r="B10" s="68"/>
      <c r="C10" s="68"/>
      <c r="D10" s="68"/>
      <c r="F10" s="68"/>
      <c r="G10" s="143"/>
      <c r="H10" s="278" t="str">
        <f>т6!G6</f>
        <v xml:space="preserve"> ПАО "МРСК Северо-Запада" </v>
      </c>
      <c r="I10" s="278"/>
      <c r="J10" s="278"/>
      <c r="K10" s="278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0" t="s">
        <v>284</v>
      </c>
      <c r="I11" s="280"/>
      <c r="J11" s="280"/>
      <c r="K11" s="280"/>
      <c r="L11" s="144"/>
      <c r="M11" s="144"/>
      <c r="N11" s="144"/>
      <c r="O11" s="144"/>
      <c r="P11" s="144"/>
    </row>
    <row r="12" spans="1:16" x14ac:dyDescent="0.25">
      <c r="A12" s="277" t="str">
        <f>т6!A8</f>
        <v>Год раскрытия информации: 2019 год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</row>
    <row r="13" spans="1:16" ht="33.75" customHeight="1" x14ac:dyDescent="0.25">
      <c r="A13" s="67" t="s">
        <v>148</v>
      </c>
      <c r="B13" s="67"/>
      <c r="C13" s="67"/>
      <c r="D13" s="284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141"/>
      <c r="F14" s="141"/>
      <c r="G14" s="141"/>
      <c r="H14" s="141"/>
      <c r="I14" s="141"/>
      <c r="J14" s="141"/>
      <c r="K14" s="141"/>
      <c r="L14" s="141"/>
      <c r="M14" s="67"/>
      <c r="N14" s="67"/>
      <c r="O14" s="67"/>
      <c r="P14" s="67"/>
    </row>
    <row r="15" spans="1:16" ht="40.5" customHeight="1" x14ac:dyDescent="0.25">
      <c r="A15" s="17" t="s">
        <v>161</v>
      </c>
      <c r="B15" s="17"/>
      <c r="C15" s="17"/>
      <c r="D15" s="17"/>
      <c r="E15" s="283" t="str">
        <f>т6!E11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</row>
    <row r="16" spans="1:16" x14ac:dyDescent="0.25">
      <c r="A16" s="71"/>
      <c r="B16" s="71"/>
      <c r="C16" s="71"/>
      <c r="D16" s="71"/>
      <c r="E16" s="281" t="s">
        <v>246</v>
      </c>
      <c r="F16" s="281"/>
      <c r="G16" s="281"/>
      <c r="H16" s="281"/>
      <c r="I16" s="281"/>
      <c r="J16" s="281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2" t="str">
        <f>т6!C14</f>
        <v>Строительство</v>
      </c>
      <c r="D18" s="28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/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3" spans="1:16" s="17" customFormat="1" x14ac:dyDescent="0.25">
      <c r="A23" s="62"/>
      <c r="B23" s="24"/>
      <c r="C23" s="25"/>
      <c r="D23" s="26"/>
      <c r="E23" s="26"/>
      <c r="F23" s="26"/>
      <c r="G23" s="23"/>
      <c r="H23" s="23"/>
      <c r="I23" s="27"/>
      <c r="J23" s="3"/>
      <c r="K23" s="4"/>
      <c r="L23" s="4"/>
    </row>
    <row r="24" spans="1:16" s="17" customFormat="1" x14ac:dyDescent="0.25">
      <c r="A24" s="286" t="s">
        <v>16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</row>
    <row r="25" spans="1:16" s="17" customFormat="1" x14ac:dyDescent="0.25">
      <c r="A25" s="287" t="s">
        <v>0</v>
      </c>
      <c r="B25" s="269" t="s">
        <v>2</v>
      </c>
      <c r="C25" s="271" t="s">
        <v>49</v>
      </c>
      <c r="D25" s="271"/>
      <c r="E25" s="271"/>
      <c r="F25" s="271"/>
      <c r="G25" s="271"/>
      <c r="H25" s="271"/>
      <c r="I25" s="271"/>
      <c r="J25" s="271" t="s">
        <v>50</v>
      </c>
      <c r="K25" s="271"/>
      <c r="L25" s="271"/>
      <c r="M25" s="271"/>
      <c r="N25" s="271"/>
      <c r="O25" s="271"/>
      <c r="P25" s="271"/>
    </row>
    <row r="26" spans="1:16" s="17" customFormat="1" ht="47.25" customHeight="1" x14ac:dyDescent="0.25">
      <c r="A26" s="287"/>
      <c r="B26" s="269"/>
      <c r="C26" s="269" t="str">
        <f>т4!C25</f>
        <v>Приказ филиала ПАО "МРСК Северо-Запада" "Комиэнерго" от 28.10.2016 №1068 приложение 107</v>
      </c>
      <c r="D26" s="269"/>
      <c r="E26" s="269"/>
      <c r="F26" s="269"/>
      <c r="G26" s="269"/>
      <c r="H26" s="269"/>
      <c r="I26" s="269"/>
      <c r="J26" s="272" t="str">
        <f>т4!J25</f>
        <v>Приказ об утверждении проектно-сметной документации №15 от 18.01.2016; №137 от 01.11.2016</v>
      </c>
      <c r="K26" s="273"/>
      <c r="L26" s="273"/>
      <c r="M26" s="273"/>
      <c r="N26" s="273"/>
      <c r="O26" s="273"/>
      <c r="P26" s="274"/>
    </row>
    <row r="27" spans="1:16" ht="33.75" customHeight="1" x14ac:dyDescent="0.25">
      <c r="A27" s="287"/>
      <c r="B27" s="269"/>
      <c r="C27" s="269" t="s">
        <v>13</v>
      </c>
      <c r="D27" s="269"/>
      <c r="E27" s="269"/>
      <c r="F27" s="269"/>
      <c r="G27" s="269" t="s">
        <v>120</v>
      </c>
      <c r="H27" s="270"/>
      <c r="I27" s="270"/>
      <c r="J27" s="269" t="s">
        <v>13</v>
      </c>
      <c r="K27" s="269"/>
      <c r="L27" s="269"/>
      <c r="M27" s="269"/>
      <c r="N27" s="269" t="s">
        <v>120</v>
      </c>
      <c r="O27" s="270"/>
      <c r="P27" s="270"/>
    </row>
    <row r="28" spans="1:16" s="7" customFormat="1" ht="63" x14ac:dyDescent="0.25">
      <c r="A28" s="287"/>
      <c r="B28" s="269"/>
      <c r="C28" s="55" t="s">
        <v>30</v>
      </c>
      <c r="D28" s="55" t="s">
        <v>9</v>
      </c>
      <c r="E28" s="55" t="s">
        <v>111</v>
      </c>
      <c r="F28" s="55" t="s">
        <v>11</v>
      </c>
      <c r="G28" s="55" t="s">
        <v>14</v>
      </c>
      <c r="H28" s="55" t="s">
        <v>53</v>
      </c>
      <c r="I28" s="11" t="s">
        <v>54</v>
      </c>
      <c r="J28" s="55" t="s">
        <v>30</v>
      </c>
      <c r="K28" s="55" t="s">
        <v>9</v>
      </c>
      <c r="L28" s="55" t="s">
        <v>111</v>
      </c>
      <c r="M28" s="55" t="s">
        <v>11</v>
      </c>
      <c r="N28" s="55" t="s">
        <v>14</v>
      </c>
      <c r="O28" s="55" t="s">
        <v>55</v>
      </c>
      <c r="P28" s="11" t="s">
        <v>54</v>
      </c>
    </row>
    <row r="29" spans="1:16" s="10" customFormat="1" x14ac:dyDescent="0.25">
      <c r="A29" s="59">
        <v>1</v>
      </c>
      <c r="B29" s="55">
        <v>2</v>
      </c>
      <c r="C29" s="55">
        <v>3</v>
      </c>
      <c r="D29" s="55">
        <v>4</v>
      </c>
      <c r="E29" s="55">
        <v>5</v>
      </c>
      <c r="F29" s="55">
        <v>6</v>
      </c>
      <c r="G29" s="55">
        <v>7</v>
      </c>
      <c r="H29" s="55">
        <v>8</v>
      </c>
      <c r="I29" s="11">
        <v>9</v>
      </c>
      <c r="J29" s="55">
        <v>10</v>
      </c>
      <c r="K29" s="11">
        <v>11</v>
      </c>
      <c r="L29" s="55">
        <v>12</v>
      </c>
      <c r="M29" s="11">
        <v>13</v>
      </c>
      <c r="N29" s="55">
        <v>14</v>
      </c>
      <c r="O29" s="11">
        <v>15</v>
      </c>
      <c r="P29" s="55">
        <v>16</v>
      </c>
    </row>
    <row r="30" spans="1:16" s="17" customFormat="1" ht="31.5" x14ac:dyDescent="0.25">
      <c r="A30" s="59">
        <v>1</v>
      </c>
      <c r="B30" s="12" t="s">
        <v>44</v>
      </c>
      <c r="C30" s="55" t="s">
        <v>119</v>
      </c>
      <c r="D30" s="55" t="s">
        <v>119</v>
      </c>
      <c r="E30" s="55" t="s">
        <v>119</v>
      </c>
      <c r="F30" s="55" t="s">
        <v>119</v>
      </c>
      <c r="G30" s="55" t="s">
        <v>119</v>
      </c>
      <c r="H30" s="55" t="s">
        <v>119</v>
      </c>
      <c r="I30" s="55" t="s">
        <v>119</v>
      </c>
      <c r="J30" s="55" t="s">
        <v>119</v>
      </c>
      <c r="K30" s="55" t="s">
        <v>119</v>
      </c>
      <c r="L30" s="55" t="s">
        <v>119</v>
      </c>
      <c r="M30" s="55" t="s">
        <v>119</v>
      </c>
      <c r="N30" s="55" t="s">
        <v>119</v>
      </c>
      <c r="O30" s="55" t="s">
        <v>119</v>
      </c>
      <c r="P30" s="55" t="s">
        <v>119</v>
      </c>
    </row>
    <row r="31" spans="1:16" s="17" customFormat="1" ht="63" x14ac:dyDescent="0.25">
      <c r="A31" s="239" t="s">
        <v>90</v>
      </c>
      <c r="B31" s="13" t="s">
        <v>70</v>
      </c>
      <c r="C31" s="240"/>
      <c r="D31" s="258" t="s">
        <v>27</v>
      </c>
      <c r="E31" s="258"/>
      <c r="F31" s="258" t="s">
        <v>67</v>
      </c>
      <c r="G31" s="14" t="s">
        <v>34</v>
      </c>
      <c r="H31" s="19"/>
      <c r="I31" s="9"/>
      <c r="J31" s="258"/>
      <c r="K31" s="258" t="s">
        <v>27</v>
      </c>
      <c r="L31" s="258"/>
      <c r="M31" s="258" t="s">
        <v>67</v>
      </c>
      <c r="N31" s="14" t="s">
        <v>34</v>
      </c>
      <c r="O31" s="19"/>
      <c r="P31" s="9"/>
    </row>
    <row r="32" spans="1:16" s="17" customFormat="1" ht="63" x14ac:dyDescent="0.25">
      <c r="A32" s="59" t="s">
        <v>91</v>
      </c>
      <c r="B32" s="13" t="s">
        <v>71</v>
      </c>
      <c r="C32" s="55"/>
      <c r="D32" s="55" t="s">
        <v>27</v>
      </c>
      <c r="E32" s="55"/>
      <c r="F32" s="55" t="s">
        <v>67</v>
      </c>
      <c r="G32" s="14" t="s">
        <v>34</v>
      </c>
      <c r="H32" s="19"/>
      <c r="I32" s="9"/>
      <c r="J32" s="55"/>
      <c r="K32" s="55" t="s">
        <v>27</v>
      </c>
      <c r="L32" s="55"/>
      <c r="M32" s="55" t="s">
        <v>67</v>
      </c>
      <c r="N32" s="14" t="s">
        <v>34</v>
      </c>
      <c r="O32" s="19"/>
      <c r="P32" s="9"/>
    </row>
    <row r="33" spans="1:16" s="17" customFormat="1" x14ac:dyDescent="0.25">
      <c r="A33" s="59" t="s">
        <v>1</v>
      </c>
      <c r="B33" s="13" t="s">
        <v>1</v>
      </c>
      <c r="C33" s="55"/>
      <c r="D33" s="55"/>
      <c r="E33" s="55"/>
      <c r="F33" s="55"/>
      <c r="G33" s="14"/>
      <c r="H33" s="19"/>
      <c r="I33" s="9"/>
      <c r="J33" s="55"/>
      <c r="K33" s="55"/>
      <c r="L33" s="55"/>
      <c r="M33" s="55"/>
      <c r="N33" s="14"/>
      <c r="O33" s="19"/>
      <c r="P33" s="9"/>
    </row>
    <row r="34" spans="1:16" s="17" customFormat="1" ht="47.25" x14ac:dyDescent="0.25">
      <c r="A34" s="61">
        <v>2</v>
      </c>
      <c r="B34" s="12" t="s">
        <v>28</v>
      </c>
      <c r="C34" s="55" t="s">
        <v>119</v>
      </c>
      <c r="D34" s="55" t="s">
        <v>119</v>
      </c>
      <c r="E34" s="55" t="s">
        <v>119</v>
      </c>
      <c r="F34" s="55" t="s">
        <v>119</v>
      </c>
      <c r="G34" s="55" t="s">
        <v>119</v>
      </c>
      <c r="H34" s="55" t="s">
        <v>119</v>
      </c>
      <c r="I34" s="55" t="s">
        <v>119</v>
      </c>
      <c r="J34" s="55" t="s">
        <v>119</v>
      </c>
      <c r="K34" s="55" t="s">
        <v>119</v>
      </c>
      <c r="L34" s="55" t="s">
        <v>119</v>
      </c>
      <c r="M34" s="55" t="s">
        <v>119</v>
      </c>
      <c r="N34" s="55" t="s">
        <v>119</v>
      </c>
      <c r="O34" s="55" t="s">
        <v>119</v>
      </c>
      <c r="P34" s="55" t="s">
        <v>119</v>
      </c>
    </row>
    <row r="35" spans="1:16" s="17" customFormat="1" ht="52.5" customHeight="1" x14ac:dyDescent="0.25">
      <c r="A35" s="61" t="s">
        <v>92</v>
      </c>
      <c r="B35" s="13" t="s">
        <v>68</v>
      </c>
      <c r="C35" s="55"/>
      <c r="D35" s="65" t="s">
        <v>127</v>
      </c>
      <c r="E35" s="55"/>
      <c r="F35" s="55" t="s">
        <v>67</v>
      </c>
      <c r="G35" s="14" t="s">
        <v>33</v>
      </c>
      <c r="H35" s="19"/>
      <c r="I35" s="16"/>
      <c r="J35" s="55"/>
      <c r="K35" s="65" t="s">
        <v>127</v>
      </c>
      <c r="L35" s="55"/>
      <c r="M35" s="55" t="s">
        <v>67</v>
      </c>
      <c r="N35" s="14" t="s">
        <v>33</v>
      </c>
      <c r="O35" s="19"/>
      <c r="P35" s="16"/>
    </row>
    <row r="36" spans="1:16" s="17" customFormat="1" ht="48.75" customHeight="1" x14ac:dyDescent="0.25">
      <c r="A36" s="61" t="s">
        <v>93</v>
      </c>
      <c r="B36" s="13" t="s">
        <v>69</v>
      </c>
      <c r="C36" s="55"/>
      <c r="D36" s="65" t="s">
        <v>127</v>
      </c>
      <c r="E36" s="55"/>
      <c r="F36" s="55" t="s">
        <v>67</v>
      </c>
      <c r="G36" s="14" t="s">
        <v>33</v>
      </c>
      <c r="H36" s="19"/>
      <c r="I36" s="16"/>
      <c r="J36" s="55"/>
      <c r="K36" s="65" t="s">
        <v>127</v>
      </c>
      <c r="L36" s="55"/>
      <c r="M36" s="55" t="s">
        <v>67</v>
      </c>
      <c r="N36" s="14" t="s">
        <v>33</v>
      </c>
      <c r="O36" s="19"/>
      <c r="P36" s="16"/>
    </row>
    <row r="37" spans="1:16" s="17" customFormat="1" x14ac:dyDescent="0.25">
      <c r="A37" s="61" t="s">
        <v>1</v>
      </c>
      <c r="B37" s="13" t="s">
        <v>1</v>
      </c>
      <c r="C37" s="55"/>
      <c r="D37" s="65"/>
      <c r="E37" s="55"/>
      <c r="F37" s="55"/>
      <c r="G37" s="14"/>
      <c r="H37" s="19"/>
      <c r="I37" s="16"/>
      <c r="J37" s="55"/>
      <c r="K37" s="65"/>
      <c r="L37" s="55"/>
      <c r="M37" s="55"/>
      <c r="N37" s="14"/>
      <c r="O37" s="19"/>
      <c r="P37" s="16"/>
    </row>
    <row r="38" spans="1:16" s="17" customFormat="1" x14ac:dyDescent="0.25">
      <c r="A38" s="61" t="s">
        <v>94</v>
      </c>
      <c r="B38" s="13" t="s">
        <v>132</v>
      </c>
      <c r="C38" s="55"/>
      <c r="D38" s="55"/>
      <c r="E38" s="55"/>
      <c r="F38" s="55"/>
      <c r="G38" s="14"/>
      <c r="H38" s="19"/>
      <c r="I38" s="16"/>
      <c r="J38" s="55"/>
      <c r="K38" s="55"/>
      <c r="L38" s="55"/>
      <c r="M38" s="55"/>
      <c r="N38" s="14"/>
      <c r="O38" s="19"/>
      <c r="P38" s="16"/>
    </row>
    <row r="39" spans="1:16" s="17" customFormat="1" ht="31.5" x14ac:dyDescent="0.25">
      <c r="A39" s="61" t="s">
        <v>96</v>
      </c>
      <c r="B39" s="13" t="s">
        <v>72</v>
      </c>
      <c r="C39" s="55"/>
      <c r="D39" s="55" t="s">
        <v>32</v>
      </c>
      <c r="E39" s="55"/>
      <c r="F39" s="55" t="s">
        <v>20</v>
      </c>
      <c r="G39" s="15" t="s">
        <v>35</v>
      </c>
      <c r="H39" s="19"/>
      <c r="I39" s="16"/>
      <c r="J39" s="55"/>
      <c r="K39" s="55" t="s">
        <v>32</v>
      </c>
      <c r="L39" s="55"/>
      <c r="M39" s="55" t="s">
        <v>20</v>
      </c>
      <c r="N39" s="15" t="s">
        <v>35</v>
      </c>
      <c r="O39" s="19"/>
      <c r="P39" s="16"/>
    </row>
    <row r="40" spans="1:16" s="17" customFormat="1" ht="31.5" x14ac:dyDescent="0.25">
      <c r="A40" s="61" t="s">
        <v>97</v>
      </c>
      <c r="B40" s="13" t="s">
        <v>73</v>
      </c>
      <c r="C40" s="55"/>
      <c r="D40" s="55" t="s">
        <v>32</v>
      </c>
      <c r="E40" s="55"/>
      <c r="F40" s="55" t="s">
        <v>20</v>
      </c>
      <c r="G40" s="15" t="s">
        <v>35</v>
      </c>
      <c r="H40" s="19"/>
      <c r="I40" s="16"/>
      <c r="J40" s="55"/>
      <c r="K40" s="55" t="s">
        <v>32</v>
      </c>
      <c r="L40" s="55"/>
      <c r="M40" s="55" t="s">
        <v>20</v>
      </c>
      <c r="N40" s="15" t="s">
        <v>35</v>
      </c>
      <c r="O40" s="19"/>
      <c r="P40" s="16"/>
    </row>
    <row r="41" spans="1:16" s="17" customFormat="1" x14ac:dyDescent="0.25">
      <c r="A41" s="61" t="s">
        <v>1</v>
      </c>
      <c r="B41" s="13" t="s">
        <v>1</v>
      </c>
      <c r="C41" s="55"/>
      <c r="D41" s="55"/>
      <c r="E41" s="55"/>
      <c r="F41" s="55"/>
      <c r="G41" s="15"/>
      <c r="H41" s="19"/>
      <c r="I41" s="16"/>
      <c r="J41" s="55"/>
      <c r="K41" s="55"/>
      <c r="L41" s="55"/>
      <c r="M41" s="55"/>
      <c r="N41" s="15"/>
      <c r="O41" s="19"/>
      <c r="P41" s="16"/>
    </row>
    <row r="42" spans="1:16" s="17" customFormat="1" x14ac:dyDescent="0.25">
      <c r="A42" s="61" t="s">
        <v>95</v>
      </c>
      <c r="B42" s="13" t="s">
        <v>133</v>
      </c>
      <c r="C42" s="55"/>
      <c r="D42" s="55"/>
      <c r="E42" s="55"/>
      <c r="F42" s="55"/>
      <c r="G42" s="15"/>
      <c r="H42" s="19"/>
      <c r="I42" s="16"/>
      <c r="J42" s="55"/>
      <c r="K42" s="55"/>
      <c r="L42" s="55"/>
      <c r="M42" s="55"/>
      <c r="N42" s="15"/>
      <c r="O42" s="19"/>
      <c r="P42" s="16"/>
    </row>
    <row r="43" spans="1:16" s="17" customFormat="1" ht="31.5" x14ac:dyDescent="0.25">
      <c r="A43" s="61" t="s">
        <v>98</v>
      </c>
      <c r="B43" s="13" t="s">
        <v>74</v>
      </c>
      <c r="C43" s="18"/>
      <c r="D43" s="55" t="s">
        <v>128</v>
      </c>
      <c r="E43" s="19"/>
      <c r="F43" s="55" t="s">
        <v>12</v>
      </c>
      <c r="G43" s="15" t="s">
        <v>36</v>
      </c>
      <c r="H43" s="19"/>
      <c r="I43" s="16"/>
      <c r="J43" s="18"/>
      <c r="K43" s="55" t="s">
        <v>128</v>
      </c>
      <c r="L43" s="19"/>
      <c r="M43" s="55" t="s">
        <v>12</v>
      </c>
      <c r="N43" s="15" t="s">
        <v>36</v>
      </c>
      <c r="O43" s="19"/>
      <c r="P43" s="16"/>
    </row>
    <row r="44" spans="1:16" s="17" customFormat="1" ht="31.5" x14ac:dyDescent="0.25">
      <c r="A44" s="61" t="s">
        <v>99</v>
      </c>
      <c r="B44" s="13" t="s">
        <v>75</v>
      </c>
      <c r="C44" s="18"/>
      <c r="D44" s="55" t="s">
        <v>128</v>
      </c>
      <c r="E44" s="19"/>
      <c r="F44" s="55" t="s">
        <v>12</v>
      </c>
      <c r="G44" s="15" t="s">
        <v>36</v>
      </c>
      <c r="H44" s="19"/>
      <c r="I44" s="16"/>
      <c r="J44" s="18"/>
      <c r="K44" s="55" t="s">
        <v>128</v>
      </c>
      <c r="L44" s="19"/>
      <c r="M44" s="55" t="s">
        <v>12</v>
      </c>
      <c r="N44" s="15" t="s">
        <v>36</v>
      </c>
      <c r="O44" s="19"/>
      <c r="P44" s="16"/>
    </row>
    <row r="45" spans="1:16" s="17" customFormat="1" x14ac:dyDescent="0.25">
      <c r="A45" s="61" t="s">
        <v>1</v>
      </c>
      <c r="B45" s="13" t="s">
        <v>1</v>
      </c>
      <c r="C45" s="18"/>
      <c r="D45" s="55"/>
      <c r="E45" s="19"/>
      <c r="F45" s="55"/>
      <c r="G45" s="15"/>
      <c r="H45" s="19"/>
      <c r="I45" s="16"/>
      <c r="J45" s="18"/>
      <c r="K45" s="55"/>
      <c r="L45" s="19"/>
      <c r="M45" s="55"/>
      <c r="N45" s="15"/>
      <c r="O45" s="19"/>
      <c r="P45" s="16"/>
    </row>
    <row r="46" spans="1:16" s="17" customFormat="1" ht="47.25" x14ac:dyDescent="0.25">
      <c r="A46" s="61">
        <v>4</v>
      </c>
      <c r="B46" s="13" t="s">
        <v>4</v>
      </c>
      <c r="C46" s="55"/>
      <c r="D46" s="55" t="s">
        <v>77</v>
      </c>
      <c r="E46" s="20" t="s">
        <v>100</v>
      </c>
      <c r="F46" s="20" t="s">
        <v>31</v>
      </c>
      <c r="G46" s="15" t="s">
        <v>37</v>
      </c>
      <c r="H46" s="19"/>
      <c r="I46" s="16"/>
      <c r="J46" s="55"/>
      <c r="K46" s="55" t="s">
        <v>77</v>
      </c>
      <c r="L46" s="20" t="s">
        <v>100</v>
      </c>
      <c r="M46" s="20" t="s">
        <v>31</v>
      </c>
      <c r="N46" s="15" t="s">
        <v>37</v>
      </c>
      <c r="O46" s="19"/>
      <c r="P46" s="16"/>
    </row>
    <row r="47" spans="1:16" s="17" customFormat="1" ht="47.25" x14ac:dyDescent="0.25">
      <c r="A47" s="61">
        <v>5</v>
      </c>
      <c r="B47" s="13" t="s">
        <v>17</v>
      </c>
      <c r="C47" s="55"/>
      <c r="D47" s="55" t="s">
        <v>119</v>
      </c>
      <c r="E47" s="20" t="s">
        <v>101</v>
      </c>
      <c r="F47" s="20" t="s">
        <v>31</v>
      </c>
      <c r="G47" s="14" t="s">
        <v>38</v>
      </c>
      <c r="H47" s="16" t="s">
        <v>119</v>
      </c>
      <c r="I47" s="16" t="s">
        <v>119</v>
      </c>
      <c r="J47" s="55"/>
      <c r="K47" s="55" t="s">
        <v>119</v>
      </c>
      <c r="L47" s="20" t="s">
        <v>101</v>
      </c>
      <c r="M47" s="20" t="s">
        <v>31</v>
      </c>
      <c r="N47" s="14" t="s">
        <v>38</v>
      </c>
      <c r="O47" s="16" t="s">
        <v>119</v>
      </c>
      <c r="P47" s="16" t="s">
        <v>119</v>
      </c>
    </row>
    <row r="48" spans="1:16" s="17" customFormat="1" ht="63" x14ac:dyDescent="0.25">
      <c r="A48" s="61" t="s">
        <v>102</v>
      </c>
      <c r="B48" s="13" t="s">
        <v>70</v>
      </c>
      <c r="C48" s="55"/>
      <c r="D48" s="55" t="s">
        <v>119</v>
      </c>
      <c r="E48" s="20"/>
      <c r="F48" s="20" t="s">
        <v>31</v>
      </c>
      <c r="G48" s="15" t="s">
        <v>38</v>
      </c>
      <c r="H48" s="16" t="s">
        <v>119</v>
      </c>
      <c r="I48" s="16" t="s">
        <v>119</v>
      </c>
      <c r="J48" s="55"/>
      <c r="K48" s="55" t="s">
        <v>119</v>
      </c>
      <c r="L48" s="20"/>
      <c r="M48" s="20" t="s">
        <v>31</v>
      </c>
      <c r="N48" s="15" t="s">
        <v>38</v>
      </c>
      <c r="O48" s="16" t="s">
        <v>119</v>
      </c>
      <c r="P48" s="16" t="s">
        <v>119</v>
      </c>
    </row>
    <row r="49" spans="1:16" s="17" customFormat="1" ht="63" x14ac:dyDescent="0.25">
      <c r="A49" s="61" t="s">
        <v>103</v>
      </c>
      <c r="B49" s="13" t="s">
        <v>71</v>
      </c>
      <c r="C49" s="55"/>
      <c r="D49" s="55" t="s">
        <v>119</v>
      </c>
      <c r="E49" s="20"/>
      <c r="F49" s="20" t="s">
        <v>31</v>
      </c>
      <c r="G49" s="15" t="s">
        <v>38</v>
      </c>
      <c r="H49" s="16" t="s">
        <v>119</v>
      </c>
      <c r="I49" s="16" t="s">
        <v>119</v>
      </c>
      <c r="J49" s="55"/>
      <c r="K49" s="55" t="s">
        <v>119</v>
      </c>
      <c r="L49" s="20"/>
      <c r="M49" s="20" t="s">
        <v>31</v>
      </c>
      <c r="N49" s="15" t="s">
        <v>38</v>
      </c>
      <c r="O49" s="16" t="s">
        <v>119</v>
      </c>
      <c r="P49" s="16" t="s">
        <v>119</v>
      </c>
    </row>
    <row r="50" spans="1:16" s="17" customFormat="1" ht="18.75" x14ac:dyDescent="0.25">
      <c r="A50" s="61" t="s">
        <v>1</v>
      </c>
      <c r="B50" s="13" t="s">
        <v>1</v>
      </c>
      <c r="C50" s="55"/>
      <c r="D50" s="55" t="s">
        <v>119</v>
      </c>
      <c r="E50" s="20"/>
      <c r="F50" s="20" t="s">
        <v>31</v>
      </c>
      <c r="G50" s="15" t="s">
        <v>38</v>
      </c>
      <c r="H50" s="16" t="s">
        <v>119</v>
      </c>
      <c r="I50" s="16" t="s">
        <v>119</v>
      </c>
      <c r="J50" s="55"/>
      <c r="K50" s="55" t="s">
        <v>119</v>
      </c>
      <c r="L50" s="20"/>
      <c r="M50" s="20" t="s">
        <v>31</v>
      </c>
      <c r="N50" s="15" t="s">
        <v>38</v>
      </c>
      <c r="O50" s="16" t="s">
        <v>119</v>
      </c>
      <c r="P50" s="16" t="s">
        <v>119</v>
      </c>
    </row>
    <row r="51" spans="1:16" s="17" customFormat="1" ht="18.75" x14ac:dyDescent="0.25">
      <c r="A51" s="61" t="s">
        <v>104</v>
      </c>
      <c r="B51" s="13" t="s">
        <v>68</v>
      </c>
      <c r="C51" s="55"/>
      <c r="D51" s="55" t="s">
        <v>119</v>
      </c>
      <c r="E51" s="20"/>
      <c r="F51" s="20" t="s">
        <v>31</v>
      </c>
      <c r="G51" s="15" t="s">
        <v>38</v>
      </c>
      <c r="H51" s="16" t="s">
        <v>119</v>
      </c>
      <c r="I51" s="16" t="s">
        <v>119</v>
      </c>
      <c r="J51" s="55"/>
      <c r="K51" s="55" t="s">
        <v>119</v>
      </c>
      <c r="L51" s="20"/>
      <c r="M51" s="20" t="s">
        <v>31</v>
      </c>
      <c r="N51" s="15" t="s">
        <v>38</v>
      </c>
      <c r="O51" s="16" t="s">
        <v>119</v>
      </c>
      <c r="P51" s="16" t="s">
        <v>119</v>
      </c>
    </row>
    <row r="52" spans="1:16" s="17" customFormat="1" ht="18.75" x14ac:dyDescent="0.25">
      <c r="A52" s="61" t="s">
        <v>104</v>
      </c>
      <c r="B52" s="13" t="s">
        <v>69</v>
      </c>
      <c r="C52" s="55"/>
      <c r="D52" s="55" t="s">
        <v>119</v>
      </c>
      <c r="E52" s="20"/>
      <c r="F52" s="20" t="s">
        <v>31</v>
      </c>
      <c r="G52" s="15" t="s">
        <v>38</v>
      </c>
      <c r="H52" s="16" t="s">
        <v>119</v>
      </c>
      <c r="I52" s="16" t="s">
        <v>119</v>
      </c>
      <c r="J52" s="55"/>
      <c r="K52" s="55" t="s">
        <v>119</v>
      </c>
      <c r="L52" s="20"/>
      <c r="M52" s="20" t="s">
        <v>31</v>
      </c>
      <c r="N52" s="15" t="s">
        <v>38</v>
      </c>
      <c r="O52" s="16" t="s">
        <v>119</v>
      </c>
      <c r="P52" s="16" t="s">
        <v>119</v>
      </c>
    </row>
    <row r="53" spans="1:16" s="17" customFormat="1" ht="18.75" x14ac:dyDescent="0.25">
      <c r="A53" s="61"/>
      <c r="B53" s="13" t="s">
        <v>1</v>
      </c>
      <c r="C53" s="55"/>
      <c r="D53" s="55" t="s">
        <v>119</v>
      </c>
      <c r="E53" s="20"/>
      <c r="F53" s="20" t="s">
        <v>31</v>
      </c>
      <c r="G53" s="15" t="s">
        <v>38</v>
      </c>
      <c r="H53" s="16" t="s">
        <v>119</v>
      </c>
      <c r="I53" s="16" t="s">
        <v>119</v>
      </c>
      <c r="J53" s="55"/>
      <c r="K53" s="55" t="s">
        <v>119</v>
      </c>
      <c r="L53" s="20"/>
      <c r="M53" s="20" t="s">
        <v>31</v>
      </c>
      <c r="N53" s="15" t="s">
        <v>38</v>
      </c>
      <c r="O53" s="16" t="s">
        <v>119</v>
      </c>
      <c r="P53" s="16" t="s">
        <v>119</v>
      </c>
    </row>
    <row r="54" spans="1:16" s="17" customFormat="1" ht="18.75" x14ac:dyDescent="0.25">
      <c r="A54" s="61" t="s">
        <v>104</v>
      </c>
      <c r="B54" s="13" t="s">
        <v>72</v>
      </c>
      <c r="C54" s="55"/>
      <c r="D54" s="55" t="s">
        <v>119</v>
      </c>
      <c r="E54" s="20"/>
      <c r="F54" s="20" t="s">
        <v>31</v>
      </c>
      <c r="G54" s="15" t="s">
        <v>38</v>
      </c>
      <c r="H54" s="16" t="s">
        <v>119</v>
      </c>
      <c r="I54" s="16" t="s">
        <v>119</v>
      </c>
      <c r="J54" s="55"/>
      <c r="K54" s="55" t="s">
        <v>119</v>
      </c>
      <c r="L54" s="20"/>
      <c r="M54" s="20" t="s">
        <v>31</v>
      </c>
      <c r="N54" s="15" t="s">
        <v>38</v>
      </c>
      <c r="O54" s="16" t="s">
        <v>119</v>
      </c>
      <c r="P54" s="16" t="s">
        <v>119</v>
      </c>
    </row>
    <row r="55" spans="1:16" s="17" customFormat="1" ht="18.75" x14ac:dyDescent="0.25">
      <c r="A55" s="61" t="s">
        <v>104</v>
      </c>
      <c r="B55" s="13" t="s">
        <v>73</v>
      </c>
      <c r="C55" s="55"/>
      <c r="D55" s="55" t="s">
        <v>119</v>
      </c>
      <c r="E55" s="20"/>
      <c r="F55" s="20" t="s">
        <v>31</v>
      </c>
      <c r="G55" s="15" t="s">
        <v>38</v>
      </c>
      <c r="H55" s="16" t="s">
        <v>119</v>
      </c>
      <c r="I55" s="16" t="s">
        <v>119</v>
      </c>
      <c r="J55" s="55"/>
      <c r="K55" s="55" t="s">
        <v>119</v>
      </c>
      <c r="L55" s="20"/>
      <c r="M55" s="20" t="s">
        <v>31</v>
      </c>
      <c r="N55" s="15" t="s">
        <v>38</v>
      </c>
      <c r="O55" s="16" t="s">
        <v>119</v>
      </c>
      <c r="P55" s="16" t="s">
        <v>119</v>
      </c>
    </row>
    <row r="56" spans="1:16" s="17" customFormat="1" ht="18.75" x14ac:dyDescent="0.25">
      <c r="A56" s="61"/>
      <c r="B56" s="13" t="s">
        <v>1</v>
      </c>
      <c r="C56" s="55"/>
      <c r="D56" s="55" t="s">
        <v>119</v>
      </c>
      <c r="E56" s="20"/>
      <c r="F56" s="20" t="s">
        <v>31</v>
      </c>
      <c r="G56" s="15" t="s">
        <v>38</v>
      </c>
      <c r="H56" s="16" t="s">
        <v>119</v>
      </c>
      <c r="I56" s="16" t="s">
        <v>119</v>
      </c>
      <c r="J56" s="55"/>
      <c r="K56" s="55" t="s">
        <v>119</v>
      </c>
      <c r="L56" s="20"/>
      <c r="M56" s="20" t="s">
        <v>31</v>
      </c>
      <c r="N56" s="15" t="s">
        <v>38</v>
      </c>
      <c r="O56" s="16" t="s">
        <v>119</v>
      </c>
      <c r="P56" s="16" t="s">
        <v>119</v>
      </c>
    </row>
    <row r="57" spans="1:16" s="17" customFormat="1" x14ac:dyDescent="0.25">
      <c r="A57" s="61">
        <v>6</v>
      </c>
      <c r="B57" s="13" t="s">
        <v>18</v>
      </c>
      <c r="C57" s="55"/>
      <c r="D57" s="19"/>
      <c r="E57" s="1"/>
      <c r="F57" s="19"/>
      <c r="G57" s="19"/>
      <c r="H57" s="19"/>
      <c r="I57" s="16"/>
      <c r="J57" s="55"/>
      <c r="K57" s="19"/>
      <c r="L57" s="1"/>
      <c r="M57" s="19"/>
      <c r="N57" s="19"/>
      <c r="O57" s="19"/>
      <c r="P57" s="16"/>
    </row>
    <row r="58" spans="1:16" s="17" customFormat="1" ht="63" x14ac:dyDescent="0.25">
      <c r="A58" s="61" t="s">
        <v>109</v>
      </c>
      <c r="B58" s="13" t="s">
        <v>70</v>
      </c>
      <c r="C58" s="55"/>
      <c r="D58" s="55"/>
      <c r="E58" s="1">
        <v>1</v>
      </c>
      <c r="F58" s="55" t="s">
        <v>20</v>
      </c>
      <c r="G58" s="14" t="s">
        <v>39</v>
      </c>
      <c r="H58" s="19"/>
      <c r="I58" s="16"/>
      <c r="J58" s="55"/>
      <c r="K58" s="55"/>
      <c r="L58" s="1">
        <v>1</v>
      </c>
      <c r="M58" s="55" t="s">
        <v>20</v>
      </c>
      <c r="N58" s="14" t="s">
        <v>39</v>
      </c>
      <c r="O58" s="19"/>
      <c r="P58" s="16"/>
    </row>
    <row r="59" spans="1:16" s="17" customFormat="1" ht="63" x14ac:dyDescent="0.25">
      <c r="A59" s="61" t="s">
        <v>110</v>
      </c>
      <c r="B59" s="13" t="s">
        <v>71</v>
      </c>
      <c r="C59" s="55"/>
      <c r="D59" s="55"/>
      <c r="E59" s="1">
        <v>1</v>
      </c>
      <c r="F59" s="55" t="s">
        <v>20</v>
      </c>
      <c r="G59" s="14" t="s">
        <v>39</v>
      </c>
      <c r="H59" s="19"/>
      <c r="I59" s="16"/>
      <c r="J59" s="55"/>
      <c r="K59" s="55"/>
      <c r="L59" s="1">
        <v>1</v>
      </c>
      <c r="M59" s="55" t="s">
        <v>20</v>
      </c>
      <c r="N59" s="14" t="s">
        <v>39</v>
      </c>
      <c r="O59" s="19"/>
      <c r="P59" s="16"/>
    </row>
    <row r="60" spans="1:16" s="17" customFormat="1" x14ac:dyDescent="0.25">
      <c r="A60" s="61" t="s">
        <v>1</v>
      </c>
      <c r="B60" s="13" t="s">
        <v>1</v>
      </c>
      <c r="C60" s="55"/>
      <c r="D60" s="55"/>
      <c r="E60" s="1" t="s">
        <v>1</v>
      </c>
      <c r="F60" s="55" t="s">
        <v>20</v>
      </c>
      <c r="G60" s="14" t="s">
        <v>39</v>
      </c>
      <c r="H60" s="19"/>
      <c r="I60" s="16"/>
      <c r="J60" s="55"/>
      <c r="K60" s="55"/>
      <c r="L60" s="1" t="s">
        <v>1</v>
      </c>
      <c r="M60" s="55" t="s">
        <v>20</v>
      </c>
      <c r="N60" s="14" t="s">
        <v>39</v>
      </c>
      <c r="O60" s="19"/>
      <c r="P60" s="16"/>
    </row>
    <row r="61" spans="1:16" s="17" customFormat="1" x14ac:dyDescent="0.25">
      <c r="A61" s="61" t="s">
        <v>112</v>
      </c>
      <c r="B61" s="13" t="s">
        <v>68</v>
      </c>
      <c r="C61" s="55"/>
      <c r="D61" s="55"/>
      <c r="E61" s="1">
        <v>1</v>
      </c>
      <c r="F61" s="55" t="s">
        <v>20</v>
      </c>
      <c r="G61" s="14" t="s">
        <v>39</v>
      </c>
      <c r="H61" s="19"/>
      <c r="I61" s="16"/>
      <c r="J61" s="55"/>
      <c r="K61" s="55"/>
      <c r="L61" s="1">
        <v>1</v>
      </c>
      <c r="M61" s="55" t="s">
        <v>20</v>
      </c>
      <c r="N61" s="14" t="s">
        <v>39</v>
      </c>
      <c r="O61" s="19"/>
      <c r="P61" s="16"/>
    </row>
    <row r="62" spans="1:16" s="17" customFormat="1" x14ac:dyDescent="0.25">
      <c r="A62" s="61" t="s">
        <v>112</v>
      </c>
      <c r="B62" s="13" t="s">
        <v>69</v>
      </c>
      <c r="C62" s="55"/>
      <c r="D62" s="55"/>
      <c r="E62" s="1">
        <v>1</v>
      </c>
      <c r="F62" s="55" t="s">
        <v>20</v>
      </c>
      <c r="G62" s="14" t="s">
        <v>39</v>
      </c>
      <c r="H62" s="19"/>
      <c r="I62" s="16"/>
      <c r="J62" s="55"/>
      <c r="K62" s="55"/>
      <c r="L62" s="1">
        <v>1</v>
      </c>
      <c r="M62" s="55" t="s">
        <v>20</v>
      </c>
      <c r="N62" s="14" t="s">
        <v>39</v>
      </c>
      <c r="O62" s="19"/>
      <c r="P62" s="16"/>
    </row>
    <row r="63" spans="1:16" s="17" customFormat="1" x14ac:dyDescent="0.25">
      <c r="A63" s="61" t="s">
        <v>1</v>
      </c>
      <c r="B63" s="13" t="s">
        <v>1</v>
      </c>
      <c r="C63" s="55"/>
      <c r="D63" s="55"/>
      <c r="E63" s="1" t="s">
        <v>1</v>
      </c>
      <c r="F63" s="55" t="s">
        <v>20</v>
      </c>
      <c r="G63" s="14" t="s">
        <v>39</v>
      </c>
      <c r="H63" s="19"/>
      <c r="I63" s="16"/>
      <c r="J63" s="55"/>
      <c r="K63" s="55"/>
      <c r="L63" s="1" t="s">
        <v>1</v>
      </c>
      <c r="M63" s="55" t="s">
        <v>20</v>
      </c>
      <c r="N63" s="14" t="s">
        <v>39</v>
      </c>
      <c r="O63" s="19"/>
      <c r="P63" s="16"/>
    </row>
    <row r="64" spans="1:16" s="17" customFormat="1" x14ac:dyDescent="0.25">
      <c r="A64" s="61" t="s">
        <v>112</v>
      </c>
      <c r="B64" s="13" t="s">
        <v>72</v>
      </c>
      <c r="C64" s="55"/>
      <c r="D64" s="55"/>
      <c r="E64" s="1">
        <v>1</v>
      </c>
      <c r="F64" s="55" t="s">
        <v>20</v>
      </c>
      <c r="G64" s="14" t="s">
        <v>39</v>
      </c>
      <c r="H64" s="19"/>
      <c r="I64" s="16"/>
      <c r="J64" s="55"/>
      <c r="K64" s="55"/>
      <c r="L64" s="1">
        <v>1</v>
      </c>
      <c r="M64" s="55" t="s">
        <v>20</v>
      </c>
      <c r="N64" s="14" t="s">
        <v>39</v>
      </c>
      <c r="O64" s="19"/>
      <c r="P64" s="16"/>
    </row>
    <row r="65" spans="1:16" s="17" customFormat="1" x14ac:dyDescent="0.25">
      <c r="A65" s="61" t="s">
        <v>112</v>
      </c>
      <c r="B65" s="13" t="s">
        <v>73</v>
      </c>
      <c r="C65" s="55"/>
      <c r="D65" s="55"/>
      <c r="E65" s="1">
        <v>1</v>
      </c>
      <c r="F65" s="55" t="s">
        <v>20</v>
      </c>
      <c r="G65" s="14" t="s">
        <v>39</v>
      </c>
      <c r="H65" s="19"/>
      <c r="I65" s="16"/>
      <c r="J65" s="55"/>
      <c r="K65" s="55"/>
      <c r="L65" s="1">
        <v>1</v>
      </c>
      <c r="M65" s="55" t="s">
        <v>20</v>
      </c>
      <c r="N65" s="14" t="s">
        <v>39</v>
      </c>
      <c r="O65" s="19"/>
      <c r="P65" s="16"/>
    </row>
    <row r="66" spans="1:16" s="17" customFormat="1" x14ac:dyDescent="0.25">
      <c r="A66" s="61" t="s">
        <v>1</v>
      </c>
      <c r="B66" s="13" t="s">
        <v>1</v>
      </c>
      <c r="C66" s="55"/>
      <c r="D66" s="55"/>
      <c r="E66" s="1" t="s">
        <v>1</v>
      </c>
      <c r="F66" s="55" t="s">
        <v>20</v>
      </c>
      <c r="G66" s="14" t="s">
        <v>39</v>
      </c>
      <c r="H66" s="19"/>
      <c r="I66" s="16"/>
      <c r="J66" s="55"/>
      <c r="K66" s="55"/>
      <c r="L66" s="1" t="s">
        <v>1</v>
      </c>
      <c r="M66" s="55" t="s">
        <v>20</v>
      </c>
      <c r="N66" s="14" t="s">
        <v>39</v>
      </c>
      <c r="O66" s="19"/>
      <c r="P66" s="16"/>
    </row>
    <row r="67" spans="1:16" s="17" customFormat="1" ht="54.75" customHeight="1" x14ac:dyDescent="0.25">
      <c r="A67" s="61"/>
      <c r="B67" s="49" t="s">
        <v>76</v>
      </c>
      <c r="C67" s="56" t="s">
        <v>119</v>
      </c>
      <c r="D67" s="56" t="s">
        <v>119</v>
      </c>
      <c r="E67" s="56" t="s">
        <v>119</v>
      </c>
      <c r="F67" s="56" t="s">
        <v>119</v>
      </c>
      <c r="G67" s="56" t="s">
        <v>119</v>
      </c>
      <c r="H67" s="56" t="s">
        <v>119</v>
      </c>
      <c r="I67" s="22">
        <f>I31</f>
        <v>0</v>
      </c>
      <c r="J67" s="56" t="s">
        <v>119</v>
      </c>
      <c r="K67" s="56" t="s">
        <v>119</v>
      </c>
      <c r="L67" s="56" t="s">
        <v>119</v>
      </c>
      <c r="M67" s="56" t="s">
        <v>119</v>
      </c>
      <c r="N67" s="56" t="s">
        <v>119</v>
      </c>
      <c r="O67" s="56" t="s">
        <v>119</v>
      </c>
      <c r="P67" s="22">
        <f>P31</f>
        <v>0</v>
      </c>
    </row>
    <row r="68" spans="1:16" x14ac:dyDescent="0.25">
      <c r="A68" s="73"/>
      <c r="B68" s="73"/>
      <c r="C68" s="73"/>
      <c r="D68" s="73"/>
      <c r="E68" s="73"/>
      <c r="F68" s="73"/>
      <c r="G68" s="73"/>
    </row>
    <row r="69" spans="1:16" x14ac:dyDescent="0.25">
      <c r="B69" s="66"/>
    </row>
    <row r="73" spans="1:16" x14ac:dyDescent="0.25">
      <c r="B73" s="66"/>
    </row>
  </sheetData>
  <mergeCells count="23">
    <mergeCell ref="E16:J16"/>
    <mergeCell ref="C18:D18"/>
    <mergeCell ref="C19:D19"/>
    <mergeCell ref="J26:P26"/>
    <mergeCell ref="A12:P12"/>
    <mergeCell ref="D13:P13"/>
    <mergeCell ref="E15:P15"/>
    <mergeCell ref="C27:F27"/>
    <mergeCell ref="G27:I27"/>
    <mergeCell ref="J27:M27"/>
    <mergeCell ref="N27:P27"/>
    <mergeCell ref="A24:P24"/>
    <mergeCell ref="A25:A28"/>
    <mergeCell ref="B25:B28"/>
    <mergeCell ref="C25:I25"/>
    <mergeCell ref="J25:P25"/>
    <mergeCell ref="C26:I26"/>
    <mergeCell ref="H11:K11"/>
    <mergeCell ref="O4:P4"/>
    <mergeCell ref="N5:P5"/>
    <mergeCell ref="A8:P8"/>
    <mergeCell ref="A9:P9"/>
    <mergeCell ref="H10:K1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view="pageBreakPreview" topLeftCell="A4" zoomScale="55" zoomScaleNormal="70" zoomScaleSheetLayoutView="55" workbookViewId="0">
      <selection activeCell="A29" sqref="A29"/>
    </sheetView>
  </sheetViews>
  <sheetFormatPr defaultRowHeight="15.75" x14ac:dyDescent="0.25"/>
  <cols>
    <col min="1" max="1" width="11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67" t="s">
        <v>159</v>
      </c>
      <c r="P4" s="267"/>
    </row>
    <row r="5" spans="1:16" ht="59.25" customHeight="1" x14ac:dyDescent="0.3">
      <c r="N5" s="268" t="str">
        <f>т6!Q5</f>
        <v>Заместитель директора по инвестиционной деятельности филиала ПАО "МРСК Северо-Запада" "Комиэнерго"</v>
      </c>
      <c r="O5" s="268"/>
      <c r="P5" s="268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5" t="s">
        <v>52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</row>
    <row r="9" spans="1:16" ht="18.75" x14ac:dyDescent="0.3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</row>
    <row r="10" spans="1:16" x14ac:dyDescent="0.25">
      <c r="B10" s="68"/>
      <c r="C10" s="68"/>
      <c r="D10" s="68"/>
      <c r="F10" s="68"/>
      <c r="G10" s="143"/>
      <c r="H10" s="278" t="str">
        <f>т6!G6</f>
        <v xml:space="preserve"> ПАО "МРСК Северо-Запада" </v>
      </c>
      <c r="I10" s="278"/>
      <c r="J10" s="278"/>
      <c r="K10" s="278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0" t="s">
        <v>284</v>
      </c>
      <c r="I11" s="280"/>
      <c r="J11" s="280"/>
      <c r="K11" s="280"/>
      <c r="L11" s="144"/>
      <c r="M11" s="144"/>
      <c r="N11" s="144"/>
      <c r="O11" s="144"/>
      <c r="P11" s="144"/>
    </row>
    <row r="12" spans="1:16" x14ac:dyDescent="0.25">
      <c r="A12" s="277" t="str">
        <f>т6!A8</f>
        <v>Год раскрытия информации: 2019 год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</row>
    <row r="13" spans="1:16" ht="33" customHeight="1" x14ac:dyDescent="0.25">
      <c r="A13" s="67" t="s">
        <v>148</v>
      </c>
      <c r="B13" s="67"/>
      <c r="C13" s="67"/>
      <c r="D13" s="284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3" customHeight="1" x14ac:dyDescent="0.25">
      <c r="A15" s="17" t="s">
        <v>161</v>
      </c>
      <c r="B15" s="17"/>
      <c r="C15" s="17"/>
      <c r="D15" s="17"/>
      <c r="E15" s="289" t="str">
        <f>т6!E11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</row>
    <row r="16" spans="1:16" x14ac:dyDescent="0.25">
      <c r="A16" s="71"/>
      <c r="B16" s="71"/>
      <c r="C16" s="71"/>
      <c r="D16" s="71"/>
      <c r="E16" s="279" t="s">
        <v>246</v>
      </c>
      <c r="F16" s="279"/>
      <c r="G16" s="279"/>
      <c r="H16" s="279"/>
      <c r="I16" s="279"/>
      <c r="J16" s="279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2" t="str">
        <f>т6!C14</f>
        <v>Строительство</v>
      </c>
      <c r="D18" s="28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2" spans="1:16" ht="15.75" customHeight="1" x14ac:dyDescent="0.25">
      <c r="A22" s="286" t="s">
        <v>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</row>
    <row r="23" spans="1:16" ht="15.75" customHeight="1" x14ac:dyDescent="0.25">
      <c r="A23" s="287" t="s">
        <v>0</v>
      </c>
      <c r="B23" s="269" t="s">
        <v>2</v>
      </c>
      <c r="C23" s="271" t="s">
        <v>49</v>
      </c>
      <c r="D23" s="271"/>
      <c r="E23" s="271"/>
      <c r="F23" s="271"/>
      <c r="G23" s="271"/>
      <c r="H23" s="271"/>
      <c r="I23" s="271"/>
      <c r="J23" s="271" t="s">
        <v>50</v>
      </c>
      <c r="K23" s="271"/>
      <c r="L23" s="271"/>
      <c r="M23" s="271"/>
      <c r="N23" s="271"/>
      <c r="O23" s="271"/>
      <c r="P23" s="271"/>
    </row>
    <row r="24" spans="1:16" ht="45" customHeight="1" x14ac:dyDescent="0.25">
      <c r="A24" s="287"/>
      <c r="B24" s="269"/>
      <c r="C24" s="272" t="str">
        <f>т4!C25</f>
        <v>Приказ филиала ПАО "МРСК Северо-Запада" "Комиэнерго" от 28.10.2016 №1068 приложение 107</v>
      </c>
      <c r="D24" s="273"/>
      <c r="E24" s="273"/>
      <c r="F24" s="273"/>
      <c r="G24" s="273"/>
      <c r="H24" s="273"/>
      <c r="I24" s="274"/>
      <c r="J24" s="272" t="str">
        <f>т4!J25</f>
        <v>Приказ об утверждении проектно-сметной документации №15 от 18.01.2016; №137 от 01.11.2016</v>
      </c>
      <c r="K24" s="273"/>
      <c r="L24" s="273"/>
      <c r="M24" s="273"/>
      <c r="N24" s="273"/>
      <c r="O24" s="273"/>
      <c r="P24" s="274"/>
    </row>
    <row r="25" spans="1:16" ht="33.75" customHeight="1" x14ac:dyDescent="0.25">
      <c r="A25" s="287"/>
      <c r="B25" s="269"/>
      <c r="C25" s="269" t="s">
        <v>13</v>
      </c>
      <c r="D25" s="269"/>
      <c r="E25" s="269"/>
      <c r="F25" s="269"/>
      <c r="G25" s="269" t="s">
        <v>120</v>
      </c>
      <c r="H25" s="270"/>
      <c r="I25" s="270"/>
      <c r="J25" s="269" t="s">
        <v>13</v>
      </c>
      <c r="K25" s="269"/>
      <c r="L25" s="269"/>
      <c r="M25" s="269"/>
      <c r="N25" s="269" t="s">
        <v>120</v>
      </c>
      <c r="O25" s="270"/>
      <c r="P25" s="270"/>
    </row>
    <row r="26" spans="1:16" s="7" customFormat="1" ht="63" x14ac:dyDescent="0.25">
      <c r="A26" s="287"/>
      <c r="B26" s="269"/>
      <c r="C26" s="55" t="s">
        <v>30</v>
      </c>
      <c r="D26" s="55" t="s">
        <v>9</v>
      </c>
      <c r="E26" s="55" t="s">
        <v>111</v>
      </c>
      <c r="F26" s="55" t="s">
        <v>11</v>
      </c>
      <c r="G26" s="55" t="s">
        <v>14</v>
      </c>
      <c r="H26" s="55" t="s">
        <v>53</v>
      </c>
      <c r="I26" s="11" t="s">
        <v>54</v>
      </c>
      <c r="J26" s="55" t="s">
        <v>30</v>
      </c>
      <c r="K26" s="55" t="s">
        <v>9</v>
      </c>
      <c r="L26" s="55" t="s">
        <v>111</v>
      </c>
      <c r="M26" s="55" t="s">
        <v>11</v>
      </c>
      <c r="N26" s="55" t="s">
        <v>14</v>
      </c>
      <c r="O26" s="55" t="s">
        <v>55</v>
      </c>
      <c r="P26" s="11" t="s">
        <v>54</v>
      </c>
    </row>
    <row r="27" spans="1:16" s="10" customFormat="1" x14ac:dyDescent="0.25">
      <c r="A27" s="58">
        <v>1</v>
      </c>
      <c r="B27" s="55">
        <v>2</v>
      </c>
      <c r="C27" s="55">
        <v>3</v>
      </c>
      <c r="D27" s="55">
        <v>4</v>
      </c>
      <c r="E27" s="55">
        <v>5</v>
      </c>
      <c r="F27" s="55">
        <v>6</v>
      </c>
      <c r="G27" s="55">
        <v>7</v>
      </c>
      <c r="H27" s="55">
        <v>8</v>
      </c>
      <c r="I27" s="11">
        <v>9</v>
      </c>
      <c r="J27" s="55">
        <v>10</v>
      </c>
      <c r="K27" s="11">
        <v>11</v>
      </c>
      <c r="L27" s="55">
        <v>12</v>
      </c>
      <c r="M27" s="11">
        <v>13</v>
      </c>
      <c r="N27" s="55">
        <v>14</v>
      </c>
      <c r="O27" s="11">
        <v>15</v>
      </c>
      <c r="P27" s="55">
        <v>16</v>
      </c>
    </row>
    <row r="28" spans="1:16" s="17" customFormat="1" ht="56.25" customHeight="1" x14ac:dyDescent="0.25">
      <c r="A28" s="59">
        <v>1</v>
      </c>
      <c r="B28" s="13" t="s">
        <v>122</v>
      </c>
      <c r="C28" s="55" t="s">
        <v>119</v>
      </c>
      <c r="D28" s="55" t="s">
        <v>119</v>
      </c>
      <c r="E28" s="55" t="s">
        <v>119</v>
      </c>
      <c r="F28" s="55" t="s">
        <v>119</v>
      </c>
      <c r="G28" s="55" t="s">
        <v>119</v>
      </c>
      <c r="H28" s="55" t="s">
        <v>119</v>
      </c>
      <c r="I28" s="55" t="s">
        <v>119</v>
      </c>
      <c r="J28" s="55" t="s">
        <v>119</v>
      </c>
      <c r="K28" s="55" t="s">
        <v>119</v>
      </c>
      <c r="L28" s="55" t="s">
        <v>119</v>
      </c>
      <c r="M28" s="55" t="s">
        <v>119</v>
      </c>
      <c r="N28" s="55" t="s">
        <v>119</v>
      </c>
      <c r="O28" s="55" t="s">
        <v>119</v>
      </c>
      <c r="P28" s="55" t="s">
        <v>119</v>
      </c>
    </row>
    <row r="29" spans="1:16" s="17" customFormat="1" ht="94.5" x14ac:dyDescent="0.25">
      <c r="A29" s="59" t="s">
        <v>90</v>
      </c>
      <c r="B29" s="13" t="s">
        <v>78</v>
      </c>
      <c r="C29" s="55"/>
      <c r="D29" s="55" t="s">
        <v>29</v>
      </c>
      <c r="E29" s="55"/>
      <c r="F29" s="55" t="s">
        <v>20</v>
      </c>
      <c r="G29" s="14" t="s">
        <v>40</v>
      </c>
      <c r="H29" s="19"/>
      <c r="I29" s="9"/>
      <c r="J29" s="55"/>
      <c r="K29" s="55" t="s">
        <v>29</v>
      </c>
      <c r="L29" s="55"/>
      <c r="M29" s="55" t="s">
        <v>20</v>
      </c>
      <c r="N29" s="14" t="s">
        <v>40</v>
      </c>
      <c r="O29" s="19"/>
      <c r="P29" s="9"/>
    </row>
    <row r="30" spans="1:16" s="17" customFormat="1" ht="94.5" x14ac:dyDescent="0.25">
      <c r="A30" s="59" t="s">
        <v>91</v>
      </c>
      <c r="B30" s="13" t="s">
        <v>79</v>
      </c>
      <c r="C30" s="55"/>
      <c r="D30" s="55" t="s">
        <v>29</v>
      </c>
      <c r="E30" s="55"/>
      <c r="F30" s="55" t="s">
        <v>20</v>
      </c>
      <c r="G30" s="14" t="s">
        <v>40</v>
      </c>
      <c r="H30" s="19"/>
      <c r="I30" s="9"/>
      <c r="J30" s="55"/>
      <c r="K30" s="55" t="s">
        <v>29</v>
      </c>
      <c r="L30" s="55"/>
      <c r="M30" s="55" t="s">
        <v>20</v>
      </c>
      <c r="N30" s="14" t="s">
        <v>40</v>
      </c>
      <c r="O30" s="19"/>
      <c r="P30" s="9"/>
    </row>
    <row r="31" spans="1:16" s="17" customFormat="1" x14ac:dyDescent="0.25">
      <c r="A31" s="59" t="s">
        <v>1</v>
      </c>
      <c r="B31" s="13" t="s">
        <v>1</v>
      </c>
      <c r="C31" s="55"/>
      <c r="D31" s="55"/>
      <c r="E31" s="55"/>
      <c r="F31" s="55"/>
      <c r="G31" s="14"/>
      <c r="H31" s="19"/>
      <c r="I31" s="9"/>
      <c r="J31" s="55"/>
      <c r="K31" s="55"/>
      <c r="L31" s="55"/>
      <c r="M31" s="55"/>
      <c r="N31" s="14"/>
      <c r="O31" s="19"/>
      <c r="P31" s="9"/>
    </row>
    <row r="32" spans="1:16" ht="33" customHeight="1" x14ac:dyDescent="0.25">
      <c r="A32" s="61">
        <v>2</v>
      </c>
      <c r="B32" s="13" t="s">
        <v>121</v>
      </c>
      <c r="C32" s="54" t="s">
        <v>119</v>
      </c>
      <c r="D32" s="54" t="s">
        <v>119</v>
      </c>
      <c r="E32" s="54" t="s">
        <v>119</v>
      </c>
      <c r="F32" s="54" t="s">
        <v>119</v>
      </c>
      <c r="G32" s="54" t="s">
        <v>119</v>
      </c>
      <c r="H32" s="54" t="s">
        <v>119</v>
      </c>
      <c r="I32" s="54" t="s">
        <v>119</v>
      </c>
      <c r="J32" s="54" t="s">
        <v>119</v>
      </c>
      <c r="K32" s="54" t="s">
        <v>119</v>
      </c>
      <c r="L32" s="54" t="s">
        <v>119</v>
      </c>
      <c r="M32" s="54" t="s">
        <v>119</v>
      </c>
      <c r="N32" s="54" t="s">
        <v>119</v>
      </c>
      <c r="O32" s="54" t="s">
        <v>119</v>
      </c>
      <c r="P32" s="54" t="s">
        <v>119</v>
      </c>
    </row>
    <row r="33" spans="1:16" x14ac:dyDescent="0.25">
      <c r="A33" s="61" t="s">
        <v>92</v>
      </c>
      <c r="B33" s="13" t="s">
        <v>80</v>
      </c>
      <c r="C33" s="54"/>
      <c r="D33" s="54" t="s">
        <v>19</v>
      </c>
      <c r="E33" s="54"/>
      <c r="F33" s="54" t="s">
        <v>20</v>
      </c>
      <c r="G33" s="52" t="s">
        <v>41</v>
      </c>
      <c r="H33" s="52"/>
      <c r="I33" s="30"/>
      <c r="J33" s="54"/>
      <c r="K33" s="54" t="s">
        <v>19</v>
      </c>
      <c r="L33" s="54"/>
      <c r="M33" s="54" t="s">
        <v>20</v>
      </c>
      <c r="N33" s="52" t="s">
        <v>41</v>
      </c>
      <c r="O33" s="52"/>
      <c r="P33" s="30"/>
    </row>
    <row r="34" spans="1:16" ht="15.75" customHeight="1" x14ac:dyDescent="0.25">
      <c r="A34" s="61" t="s">
        <v>93</v>
      </c>
      <c r="B34" s="13" t="s">
        <v>81</v>
      </c>
      <c r="C34" s="54"/>
      <c r="D34" s="54" t="s">
        <v>19</v>
      </c>
      <c r="E34" s="54"/>
      <c r="F34" s="54" t="s">
        <v>20</v>
      </c>
      <c r="G34" s="52" t="s">
        <v>41</v>
      </c>
      <c r="H34" s="52"/>
      <c r="I34" s="30"/>
      <c r="J34" s="54"/>
      <c r="K34" s="54" t="s">
        <v>19</v>
      </c>
      <c r="L34" s="54"/>
      <c r="M34" s="54" t="s">
        <v>20</v>
      </c>
      <c r="N34" s="52" t="s">
        <v>41</v>
      </c>
      <c r="O34" s="52"/>
      <c r="P34" s="30"/>
    </row>
    <row r="35" spans="1:16" ht="15.75" customHeight="1" x14ac:dyDescent="0.25">
      <c r="A35" s="61" t="s">
        <v>1</v>
      </c>
      <c r="B35" s="13" t="s">
        <v>1</v>
      </c>
      <c r="C35" s="54"/>
      <c r="D35" s="54"/>
      <c r="E35" s="54"/>
      <c r="F35" s="54"/>
      <c r="G35" s="52"/>
      <c r="H35" s="52"/>
      <c r="I35" s="30"/>
      <c r="J35" s="54"/>
      <c r="K35" s="54"/>
      <c r="L35" s="54"/>
      <c r="M35" s="54"/>
      <c r="N35" s="52"/>
      <c r="O35" s="52"/>
      <c r="P35" s="30"/>
    </row>
    <row r="36" spans="1:16" s="17" customFormat="1" ht="55.5" customHeight="1" x14ac:dyDescent="0.25">
      <c r="A36" s="61"/>
      <c r="B36" s="49" t="s">
        <v>56</v>
      </c>
      <c r="C36" s="56" t="s">
        <v>119</v>
      </c>
      <c r="D36" s="56" t="s">
        <v>119</v>
      </c>
      <c r="E36" s="56" t="s">
        <v>119</v>
      </c>
      <c r="F36" s="56" t="s">
        <v>119</v>
      </c>
      <c r="G36" s="56" t="s">
        <v>119</v>
      </c>
      <c r="H36" s="56" t="s">
        <v>119</v>
      </c>
      <c r="I36" s="22"/>
      <c r="J36" s="56" t="s">
        <v>119</v>
      </c>
      <c r="K36" s="56" t="s">
        <v>119</v>
      </c>
      <c r="L36" s="56" t="s">
        <v>119</v>
      </c>
      <c r="M36" s="56" t="s">
        <v>119</v>
      </c>
      <c r="N36" s="56" t="s">
        <v>119</v>
      </c>
      <c r="O36" s="56" t="s">
        <v>119</v>
      </c>
      <c r="P36" s="22"/>
    </row>
    <row r="37" spans="1:16" x14ac:dyDescent="0.25">
      <c r="A37" s="73"/>
      <c r="B37" s="73"/>
      <c r="C37" s="73"/>
      <c r="D37" s="73"/>
      <c r="E37" s="73"/>
      <c r="F37" s="73"/>
      <c r="G37" s="73"/>
    </row>
    <row r="38" spans="1:16" x14ac:dyDescent="0.25">
      <c r="B38"/>
    </row>
    <row r="42" spans="1:16" x14ac:dyDescent="0.25">
      <c r="B42"/>
    </row>
  </sheetData>
  <mergeCells count="23">
    <mergeCell ref="D13:P13"/>
    <mergeCell ref="E15:P15"/>
    <mergeCell ref="O4:P4"/>
    <mergeCell ref="N5:P5"/>
    <mergeCell ref="A8:P8"/>
    <mergeCell ref="A9:P9"/>
    <mergeCell ref="H10:K10"/>
    <mergeCell ref="C19:D19"/>
    <mergeCell ref="H11:K11"/>
    <mergeCell ref="E16:J16"/>
    <mergeCell ref="C18:D18"/>
    <mergeCell ref="G25:I25"/>
    <mergeCell ref="A12:P12"/>
    <mergeCell ref="J25:M25"/>
    <mergeCell ref="N25:P25"/>
    <mergeCell ref="A22:P22"/>
    <mergeCell ref="A23:A26"/>
    <mergeCell ref="B23:B26"/>
    <mergeCell ref="C23:I23"/>
    <mergeCell ref="J23:P23"/>
    <mergeCell ref="C24:I24"/>
    <mergeCell ref="J24:P24"/>
    <mergeCell ref="C25:F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="70" zoomScaleNormal="70" zoomScaleSheetLayoutView="70" workbookViewId="0">
      <selection activeCell="E19" sqref="E19"/>
    </sheetView>
  </sheetViews>
  <sheetFormatPr defaultRowHeight="15.75" outlineLevelCol="1" x14ac:dyDescent="0.25"/>
  <cols>
    <col min="1" max="1" width="11" style="57" customWidth="1"/>
    <col min="2" max="2" width="26.375" style="2" customWidth="1"/>
    <col min="3" max="3" width="14" style="5" customWidth="1" outlineLevel="1"/>
    <col min="4" max="4" width="23.5" style="2" customWidth="1" outlineLevel="1"/>
    <col min="5" max="5" width="13.625" style="5" customWidth="1" outlineLevel="1"/>
    <col min="6" max="6" width="10.875" style="5" customWidth="1" outlineLevel="1"/>
    <col min="7" max="7" width="13.875" style="50" customWidth="1" outlineLevel="1"/>
    <col min="8" max="8" width="16.75" style="50" customWidth="1" outlineLevel="1"/>
    <col min="9" max="9" width="15.125" style="3" customWidth="1" outlineLevel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67" t="s">
        <v>159</v>
      </c>
      <c r="P4" s="267"/>
    </row>
    <row r="5" spans="1:16" ht="54" customHeight="1" x14ac:dyDescent="0.3">
      <c r="N5" s="268" t="str">
        <f>т6!Q5</f>
        <v>Заместитель директора по инвестиционной деятельности филиала ПАО "МРСК Северо-Запада" "Комиэнерго"</v>
      </c>
      <c r="O5" s="268"/>
      <c r="P5" s="268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5" t="s">
        <v>52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</row>
    <row r="9" spans="1:16" ht="18.75" x14ac:dyDescent="0.3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</row>
    <row r="10" spans="1:16" x14ac:dyDescent="0.25">
      <c r="B10" s="68"/>
      <c r="C10" s="68"/>
      <c r="D10" s="68"/>
      <c r="F10" s="68"/>
      <c r="G10" s="143"/>
      <c r="H10" s="278" t="str">
        <f>т6!G6</f>
        <v xml:space="preserve"> ПАО "МРСК Северо-Запада" </v>
      </c>
      <c r="I10" s="278"/>
      <c r="J10" s="278"/>
      <c r="K10" s="278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0" t="s">
        <v>284</v>
      </c>
      <c r="I11" s="280"/>
      <c r="J11" s="280"/>
      <c r="K11" s="280"/>
      <c r="L11" s="144"/>
      <c r="M11" s="144"/>
      <c r="N11" s="144"/>
      <c r="O11" s="144"/>
      <c r="P11" s="144"/>
    </row>
    <row r="12" spans="1:16" x14ac:dyDescent="0.25">
      <c r="A12" s="277" t="str">
        <f>т6!A8</f>
        <v>Год раскрытия информации: 2019 год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</row>
    <row r="13" spans="1:16" ht="33" customHeight="1" x14ac:dyDescent="0.25">
      <c r="A13" s="67" t="s">
        <v>148</v>
      </c>
      <c r="B13" s="67"/>
      <c r="C13" s="67"/>
      <c r="D13" s="284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1.5" customHeight="1" x14ac:dyDescent="0.25">
      <c r="A15" s="17" t="s">
        <v>161</v>
      </c>
      <c r="B15" s="17"/>
      <c r="C15" s="17"/>
      <c r="D15" s="17"/>
      <c r="E15" s="283" t="str">
        <f>т6!E11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</row>
    <row r="16" spans="1:16" x14ac:dyDescent="0.25">
      <c r="A16" s="71"/>
      <c r="B16" s="71"/>
      <c r="C16" s="71"/>
      <c r="D16" s="71"/>
      <c r="E16" s="281" t="s">
        <v>246</v>
      </c>
      <c r="F16" s="281"/>
      <c r="G16" s="281"/>
      <c r="H16" s="281"/>
      <c r="I16" s="281"/>
      <c r="J16" s="281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2" t="str">
        <f>т6!C14</f>
        <v>Строительство</v>
      </c>
      <c r="D18" s="28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3" spans="1:16" ht="15.75" customHeight="1" x14ac:dyDescent="0.25">
      <c r="A23" s="286" t="s">
        <v>15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</row>
    <row r="24" spans="1:16" ht="15.75" customHeight="1" x14ac:dyDescent="0.25">
      <c r="A24" s="287" t="s">
        <v>0</v>
      </c>
      <c r="B24" s="269" t="s">
        <v>2</v>
      </c>
      <c r="C24" s="271" t="s">
        <v>49</v>
      </c>
      <c r="D24" s="271"/>
      <c r="E24" s="271"/>
      <c r="F24" s="271"/>
      <c r="G24" s="271"/>
      <c r="H24" s="271"/>
      <c r="I24" s="271"/>
      <c r="J24" s="271" t="s">
        <v>50</v>
      </c>
      <c r="K24" s="271"/>
      <c r="L24" s="271"/>
      <c r="M24" s="271"/>
      <c r="N24" s="271"/>
      <c r="O24" s="271"/>
      <c r="P24" s="271"/>
    </row>
    <row r="25" spans="1:16" ht="51.75" customHeight="1" x14ac:dyDescent="0.25">
      <c r="A25" s="287"/>
      <c r="B25" s="269"/>
      <c r="C25" s="272" t="s">
        <v>297</v>
      </c>
      <c r="D25" s="273"/>
      <c r="E25" s="273"/>
      <c r="F25" s="273"/>
      <c r="G25" s="273"/>
      <c r="H25" s="273"/>
      <c r="I25" s="274"/>
      <c r="J25" s="272" t="s">
        <v>306</v>
      </c>
      <c r="K25" s="273"/>
      <c r="L25" s="273"/>
      <c r="M25" s="273"/>
      <c r="N25" s="273"/>
      <c r="O25" s="273"/>
      <c r="P25" s="274"/>
    </row>
    <row r="26" spans="1:16" ht="33.75" customHeight="1" x14ac:dyDescent="0.25">
      <c r="A26" s="287"/>
      <c r="B26" s="269"/>
      <c r="C26" s="269" t="s">
        <v>13</v>
      </c>
      <c r="D26" s="269"/>
      <c r="E26" s="269"/>
      <c r="F26" s="269"/>
      <c r="G26" s="269" t="s">
        <v>120</v>
      </c>
      <c r="H26" s="270"/>
      <c r="I26" s="270"/>
      <c r="J26" s="269" t="s">
        <v>13</v>
      </c>
      <c r="K26" s="269"/>
      <c r="L26" s="269"/>
      <c r="M26" s="269"/>
      <c r="N26" s="269" t="s">
        <v>120</v>
      </c>
      <c r="O26" s="270"/>
      <c r="P26" s="270"/>
    </row>
    <row r="27" spans="1:16" s="7" customFormat="1" ht="63" x14ac:dyDescent="0.25">
      <c r="A27" s="287"/>
      <c r="B27" s="269"/>
      <c r="C27" s="55" t="s">
        <v>30</v>
      </c>
      <c r="D27" s="55" t="s">
        <v>9</v>
      </c>
      <c r="E27" s="55" t="s">
        <v>111</v>
      </c>
      <c r="F27" s="55" t="s">
        <v>11</v>
      </c>
      <c r="G27" s="55" t="s">
        <v>14</v>
      </c>
      <c r="H27" s="55" t="s">
        <v>53</v>
      </c>
      <c r="I27" s="11" t="s">
        <v>54</v>
      </c>
      <c r="J27" s="55" t="s">
        <v>30</v>
      </c>
      <c r="K27" s="55" t="s">
        <v>9</v>
      </c>
      <c r="L27" s="55" t="s">
        <v>111</v>
      </c>
      <c r="M27" s="55" t="s">
        <v>11</v>
      </c>
      <c r="N27" s="55" t="s">
        <v>14</v>
      </c>
      <c r="O27" s="55" t="s">
        <v>55</v>
      </c>
      <c r="P27" s="11" t="s">
        <v>54</v>
      </c>
    </row>
    <row r="28" spans="1:16" s="10" customFormat="1" x14ac:dyDescent="0.25">
      <c r="A28" s="58">
        <v>1</v>
      </c>
      <c r="B28" s="55">
        <v>2</v>
      </c>
      <c r="C28" s="55">
        <v>3</v>
      </c>
      <c r="D28" s="55">
        <v>4</v>
      </c>
      <c r="E28" s="55">
        <v>5</v>
      </c>
      <c r="F28" s="55">
        <v>6</v>
      </c>
      <c r="G28" s="55">
        <v>7</v>
      </c>
      <c r="H28" s="55">
        <v>8</v>
      </c>
      <c r="I28" s="11">
        <v>9</v>
      </c>
      <c r="J28" s="55">
        <v>10</v>
      </c>
      <c r="K28" s="11">
        <v>11</v>
      </c>
      <c r="L28" s="55">
        <v>12</v>
      </c>
      <c r="M28" s="11">
        <v>13</v>
      </c>
      <c r="N28" s="55">
        <v>14</v>
      </c>
      <c r="O28" s="11">
        <v>15</v>
      </c>
      <c r="P28" s="55">
        <v>16</v>
      </c>
    </row>
    <row r="29" spans="1:16" s="10" customFormat="1" ht="51" customHeight="1" x14ac:dyDescent="0.25">
      <c r="A29" s="59">
        <v>1</v>
      </c>
      <c r="B29" s="12" t="s">
        <v>137</v>
      </c>
      <c r="C29" s="55" t="s">
        <v>119</v>
      </c>
      <c r="D29" s="55" t="s">
        <v>119</v>
      </c>
      <c r="E29" s="55" t="s">
        <v>119</v>
      </c>
      <c r="F29" s="55" t="s">
        <v>119</v>
      </c>
      <c r="G29" s="55" t="s">
        <v>119</v>
      </c>
      <c r="H29" s="55" t="s">
        <v>119</v>
      </c>
      <c r="I29" s="55" t="s">
        <v>119</v>
      </c>
      <c r="J29" s="55" t="s">
        <v>119</v>
      </c>
      <c r="K29" s="55" t="s">
        <v>119</v>
      </c>
      <c r="L29" s="55" t="s">
        <v>119</v>
      </c>
      <c r="M29" s="55" t="s">
        <v>119</v>
      </c>
      <c r="N29" s="55" t="s">
        <v>119</v>
      </c>
      <c r="O29" s="55" t="s">
        <v>119</v>
      </c>
      <c r="P29" s="55" t="s">
        <v>119</v>
      </c>
    </row>
    <row r="30" spans="1:16" s="10" customFormat="1" ht="63" x14ac:dyDescent="0.25">
      <c r="A30" s="59" t="s">
        <v>90</v>
      </c>
      <c r="B30" s="12" t="s">
        <v>82</v>
      </c>
      <c r="C30" s="258"/>
      <c r="D30" s="33" t="s">
        <v>21</v>
      </c>
      <c r="E30" s="258"/>
      <c r="F30" s="65" t="s">
        <v>3</v>
      </c>
      <c r="G30" s="14" t="s">
        <v>42</v>
      </c>
      <c r="H30" s="258"/>
      <c r="I30" s="16"/>
      <c r="J30" s="258"/>
      <c r="K30" s="33" t="s">
        <v>21</v>
      </c>
      <c r="L30" s="258"/>
      <c r="M30" s="65" t="s">
        <v>3</v>
      </c>
      <c r="N30" s="14" t="s">
        <v>42</v>
      </c>
      <c r="O30" s="258"/>
      <c r="P30" s="16"/>
    </row>
    <row r="31" spans="1:16" s="10" customFormat="1" ht="63" x14ac:dyDescent="0.25">
      <c r="A31" s="59" t="s">
        <v>91</v>
      </c>
      <c r="B31" s="12" t="s">
        <v>83</v>
      </c>
      <c r="C31" s="55"/>
      <c r="D31" s="33" t="s">
        <v>21</v>
      </c>
      <c r="E31" s="55"/>
      <c r="F31" s="65" t="s">
        <v>3</v>
      </c>
      <c r="G31" s="14" t="s">
        <v>42</v>
      </c>
      <c r="H31" s="55"/>
      <c r="I31" s="16"/>
      <c r="J31" s="55"/>
      <c r="K31" s="33" t="s">
        <v>21</v>
      </c>
      <c r="L31" s="55"/>
      <c r="M31" s="65" t="s">
        <v>3</v>
      </c>
      <c r="N31" s="14" t="s">
        <v>42</v>
      </c>
      <c r="O31" s="55"/>
      <c r="P31" s="16"/>
    </row>
    <row r="32" spans="1:16" s="10" customFormat="1" x14ac:dyDescent="0.25">
      <c r="A32" s="59" t="s">
        <v>1</v>
      </c>
      <c r="B32" s="12" t="s">
        <v>1</v>
      </c>
      <c r="C32" s="55"/>
      <c r="D32" s="55"/>
      <c r="E32" s="55"/>
      <c r="F32" s="55"/>
      <c r="G32" s="55"/>
      <c r="H32" s="55"/>
      <c r="I32" s="16"/>
      <c r="J32" s="55"/>
      <c r="K32" s="33"/>
      <c r="L32" s="55"/>
      <c r="M32" s="65"/>
      <c r="N32" s="14"/>
      <c r="O32" s="55"/>
      <c r="P32" s="16"/>
    </row>
    <row r="33" spans="1:16" s="10" customFormat="1" x14ac:dyDescent="0.25">
      <c r="A33" s="59">
        <v>2</v>
      </c>
      <c r="B33" s="13" t="s">
        <v>26</v>
      </c>
      <c r="C33" s="55" t="s">
        <v>119</v>
      </c>
      <c r="D33" s="55" t="s">
        <v>119</v>
      </c>
      <c r="E33" s="55" t="s">
        <v>119</v>
      </c>
      <c r="F33" s="55" t="s">
        <v>119</v>
      </c>
      <c r="G33" s="55" t="s">
        <v>119</v>
      </c>
      <c r="H33" s="55" t="s">
        <v>119</v>
      </c>
      <c r="I33" s="55" t="s">
        <v>119</v>
      </c>
      <c r="J33" s="55" t="s">
        <v>119</v>
      </c>
      <c r="K33" s="55" t="s">
        <v>119</v>
      </c>
      <c r="L33" s="55" t="s">
        <v>119</v>
      </c>
      <c r="M33" s="55" t="s">
        <v>119</v>
      </c>
      <c r="N33" s="55" t="s">
        <v>119</v>
      </c>
      <c r="O33" s="55" t="s">
        <v>119</v>
      </c>
      <c r="P33" s="55" t="s">
        <v>119</v>
      </c>
    </row>
    <row r="34" spans="1:16" s="10" customFormat="1" x14ac:dyDescent="0.25">
      <c r="A34" s="59" t="s">
        <v>92</v>
      </c>
      <c r="B34" s="13" t="s">
        <v>84</v>
      </c>
      <c r="C34" s="55"/>
      <c r="D34" s="240" t="s">
        <v>22</v>
      </c>
      <c r="E34" s="240"/>
      <c r="F34" s="34" t="s">
        <v>24</v>
      </c>
      <c r="G34" s="14" t="s">
        <v>43</v>
      </c>
      <c r="H34" s="240"/>
      <c r="I34" s="16"/>
      <c r="J34" s="240"/>
      <c r="K34" s="240" t="s">
        <v>22</v>
      </c>
      <c r="L34" s="240"/>
      <c r="M34" s="34" t="s">
        <v>24</v>
      </c>
      <c r="N34" s="14" t="s">
        <v>43</v>
      </c>
      <c r="O34" s="240"/>
      <c r="P34" s="16"/>
    </row>
    <row r="35" spans="1:16" s="10" customFormat="1" x14ac:dyDescent="0.25">
      <c r="A35" s="59" t="s">
        <v>93</v>
      </c>
      <c r="B35" s="13" t="s">
        <v>85</v>
      </c>
      <c r="C35" s="55"/>
      <c r="D35" s="55" t="s">
        <v>22</v>
      </c>
      <c r="E35" s="55"/>
      <c r="F35" s="34" t="s">
        <v>24</v>
      </c>
      <c r="G35" s="14" t="s">
        <v>43</v>
      </c>
      <c r="H35" s="55"/>
      <c r="I35" s="16"/>
      <c r="J35" s="55"/>
      <c r="K35" s="55" t="s">
        <v>22</v>
      </c>
      <c r="L35" s="55"/>
      <c r="M35" s="34" t="s">
        <v>24</v>
      </c>
      <c r="N35" s="14" t="s">
        <v>43</v>
      </c>
      <c r="O35" s="55"/>
      <c r="P35" s="16"/>
    </row>
    <row r="36" spans="1:16" s="10" customFormat="1" x14ac:dyDescent="0.25">
      <c r="A36" s="59" t="s">
        <v>1</v>
      </c>
      <c r="B36" s="13" t="s">
        <v>1</v>
      </c>
      <c r="C36" s="55"/>
      <c r="D36" s="55"/>
      <c r="E36" s="55"/>
      <c r="F36" s="34"/>
      <c r="G36" s="14"/>
      <c r="H36" s="55"/>
      <c r="I36" s="16"/>
      <c r="J36" s="55"/>
      <c r="K36" s="55"/>
      <c r="L36" s="55"/>
      <c r="M36" s="34"/>
      <c r="N36" s="14"/>
      <c r="O36" s="55"/>
      <c r="P36" s="16"/>
    </row>
    <row r="37" spans="1:16" s="17" customFormat="1" ht="30" customHeight="1" x14ac:dyDescent="0.25">
      <c r="A37" s="61">
        <v>3</v>
      </c>
      <c r="B37" s="13" t="s">
        <v>6</v>
      </c>
      <c r="C37" s="55" t="s">
        <v>119</v>
      </c>
      <c r="D37" s="55" t="s">
        <v>119</v>
      </c>
      <c r="E37" s="55" t="s">
        <v>119</v>
      </c>
      <c r="F37" s="55" t="s">
        <v>119</v>
      </c>
      <c r="G37" s="55" t="s">
        <v>119</v>
      </c>
      <c r="H37" s="55" t="s">
        <v>119</v>
      </c>
      <c r="I37" s="55" t="s">
        <v>119</v>
      </c>
      <c r="J37" s="55" t="s">
        <v>119</v>
      </c>
      <c r="K37" s="55" t="s">
        <v>119</v>
      </c>
      <c r="L37" s="55" t="s">
        <v>119</v>
      </c>
      <c r="M37" s="55" t="s">
        <v>119</v>
      </c>
      <c r="N37" s="55" t="s">
        <v>119</v>
      </c>
      <c r="O37" s="55" t="s">
        <v>119</v>
      </c>
      <c r="P37" s="55" t="s">
        <v>119</v>
      </c>
    </row>
    <row r="38" spans="1:16" s="17" customFormat="1" x14ac:dyDescent="0.25">
      <c r="A38" s="61" t="s">
        <v>94</v>
      </c>
      <c r="B38" s="12" t="s">
        <v>82</v>
      </c>
      <c r="C38" s="258"/>
      <c r="D38" s="258" t="s">
        <v>22</v>
      </c>
      <c r="E38" s="258">
        <v>1</v>
      </c>
      <c r="F38" s="258" t="s">
        <v>20</v>
      </c>
      <c r="G38" s="14" t="s">
        <v>113</v>
      </c>
      <c r="H38" s="19"/>
      <c r="I38" s="16"/>
      <c r="J38" s="258"/>
      <c r="K38" s="258" t="s">
        <v>22</v>
      </c>
      <c r="L38" s="258">
        <v>1</v>
      </c>
      <c r="M38" s="258" t="s">
        <v>20</v>
      </c>
      <c r="N38" s="14" t="s">
        <v>113</v>
      </c>
      <c r="O38" s="19"/>
      <c r="P38" s="16"/>
    </row>
    <row r="39" spans="1:16" s="17" customFormat="1" ht="30" customHeight="1" x14ac:dyDescent="0.25">
      <c r="A39" s="61" t="s">
        <v>95</v>
      </c>
      <c r="B39" s="12" t="s">
        <v>83</v>
      </c>
      <c r="C39" s="55"/>
      <c r="D39" s="55" t="s">
        <v>22</v>
      </c>
      <c r="E39" s="55">
        <v>1</v>
      </c>
      <c r="F39" s="55" t="s">
        <v>20</v>
      </c>
      <c r="G39" s="14" t="s">
        <v>113</v>
      </c>
      <c r="H39" s="19"/>
      <c r="I39" s="16"/>
      <c r="J39" s="55"/>
      <c r="K39" s="55" t="s">
        <v>22</v>
      </c>
      <c r="L39" s="55">
        <v>1</v>
      </c>
      <c r="M39" s="55" t="s">
        <v>20</v>
      </c>
      <c r="N39" s="14" t="s">
        <v>113</v>
      </c>
      <c r="O39" s="19"/>
      <c r="P39" s="16"/>
    </row>
    <row r="40" spans="1:16" s="17" customFormat="1" ht="30" customHeight="1" x14ac:dyDescent="0.25">
      <c r="A40" s="61" t="s">
        <v>1</v>
      </c>
      <c r="B40" s="12" t="s">
        <v>1</v>
      </c>
      <c r="C40" s="55"/>
      <c r="D40" s="55"/>
      <c r="E40" s="55"/>
      <c r="F40" s="55"/>
      <c r="G40" s="14"/>
      <c r="H40" s="19"/>
      <c r="I40" s="16"/>
      <c r="J40" s="55"/>
      <c r="K40" s="55"/>
      <c r="L40" s="55"/>
      <c r="M40" s="55"/>
      <c r="N40" s="14"/>
      <c r="O40" s="19"/>
      <c r="P40" s="16"/>
    </row>
    <row r="41" spans="1:16" s="17" customFormat="1" ht="30" customHeight="1" x14ac:dyDescent="0.25">
      <c r="A41" s="61" t="s">
        <v>115</v>
      </c>
      <c r="B41" s="12" t="s">
        <v>117</v>
      </c>
      <c r="C41" s="55"/>
      <c r="D41" s="55" t="s">
        <v>116</v>
      </c>
      <c r="E41" s="55">
        <v>1</v>
      </c>
      <c r="F41" s="55" t="s">
        <v>20</v>
      </c>
      <c r="G41" s="14" t="s">
        <v>114</v>
      </c>
      <c r="H41" s="19"/>
      <c r="I41" s="16"/>
      <c r="J41" s="55"/>
      <c r="K41" s="55" t="s">
        <v>116</v>
      </c>
      <c r="L41" s="55">
        <v>1</v>
      </c>
      <c r="M41" s="55" t="s">
        <v>20</v>
      </c>
      <c r="N41" s="14" t="s">
        <v>114</v>
      </c>
      <c r="O41" s="19"/>
      <c r="P41" s="16"/>
    </row>
    <row r="42" spans="1:16" s="17" customFormat="1" ht="30" customHeight="1" x14ac:dyDescent="0.25">
      <c r="A42" s="61" t="s">
        <v>115</v>
      </c>
      <c r="B42" s="12" t="s">
        <v>129</v>
      </c>
      <c r="C42" s="55"/>
      <c r="D42" s="55" t="s">
        <v>116</v>
      </c>
      <c r="E42" s="55">
        <v>1</v>
      </c>
      <c r="F42" s="55" t="s">
        <v>20</v>
      </c>
      <c r="G42" s="14" t="s">
        <v>114</v>
      </c>
      <c r="H42" s="19"/>
      <c r="I42" s="16"/>
      <c r="J42" s="55"/>
      <c r="K42" s="55" t="s">
        <v>116</v>
      </c>
      <c r="L42" s="55">
        <v>1</v>
      </c>
      <c r="M42" s="55" t="s">
        <v>20</v>
      </c>
      <c r="N42" s="14" t="s">
        <v>114</v>
      </c>
      <c r="O42" s="19"/>
      <c r="P42" s="16"/>
    </row>
    <row r="43" spans="1:16" s="17" customFormat="1" ht="15" customHeight="1" x14ac:dyDescent="0.25">
      <c r="A43" s="61" t="s">
        <v>1</v>
      </c>
      <c r="B43" s="12" t="s">
        <v>1</v>
      </c>
      <c r="C43" s="55"/>
      <c r="D43" s="55"/>
      <c r="E43" s="55"/>
      <c r="F43" s="55"/>
      <c r="G43" s="14"/>
      <c r="H43" s="19"/>
      <c r="I43" s="16"/>
      <c r="J43" s="55"/>
      <c r="K43" s="55"/>
      <c r="L43" s="55"/>
      <c r="M43" s="55"/>
      <c r="N43" s="14"/>
      <c r="O43" s="19"/>
      <c r="P43" s="16"/>
    </row>
    <row r="44" spans="1:16" s="17" customFormat="1" ht="51" customHeight="1" x14ac:dyDescent="0.25">
      <c r="A44" s="61"/>
      <c r="B44" s="49" t="s">
        <v>123</v>
      </c>
      <c r="C44" s="56" t="s">
        <v>119</v>
      </c>
      <c r="D44" s="56" t="s">
        <v>119</v>
      </c>
      <c r="E44" s="56" t="s">
        <v>119</v>
      </c>
      <c r="F44" s="56" t="s">
        <v>119</v>
      </c>
      <c r="G44" s="56" t="s">
        <v>119</v>
      </c>
      <c r="H44" s="56" t="s">
        <v>119</v>
      </c>
      <c r="I44" s="70">
        <f>I30+I38</f>
        <v>0</v>
      </c>
      <c r="J44" s="56" t="s">
        <v>119</v>
      </c>
      <c r="K44" s="56" t="s">
        <v>119</v>
      </c>
      <c r="L44" s="56" t="s">
        <v>119</v>
      </c>
      <c r="M44" s="56" t="s">
        <v>119</v>
      </c>
      <c r="N44" s="56" t="s">
        <v>119</v>
      </c>
      <c r="O44" s="56" t="s">
        <v>119</v>
      </c>
      <c r="P44" s="70">
        <f>P30+P38+P34</f>
        <v>0</v>
      </c>
    </row>
    <row r="45" spans="1:16" x14ac:dyDescent="0.25">
      <c r="A45" s="73"/>
      <c r="B45" s="73"/>
      <c r="C45" s="73"/>
      <c r="D45" s="73"/>
      <c r="E45" s="73"/>
      <c r="F45" s="73"/>
      <c r="G45" s="73"/>
    </row>
    <row r="46" spans="1:16" x14ac:dyDescent="0.25">
      <c r="B46" s="66"/>
    </row>
    <row r="50" spans="2:2" x14ac:dyDescent="0.25">
      <c r="B50" s="66"/>
    </row>
  </sheetData>
  <mergeCells count="23">
    <mergeCell ref="D13:P13"/>
    <mergeCell ref="E15:P15"/>
    <mergeCell ref="O4:P4"/>
    <mergeCell ref="N5:P5"/>
    <mergeCell ref="A8:P8"/>
    <mergeCell ref="A9:P9"/>
    <mergeCell ref="H10:K10"/>
    <mergeCell ref="C19:D19"/>
    <mergeCell ref="H11:K11"/>
    <mergeCell ref="E16:J16"/>
    <mergeCell ref="C18:D18"/>
    <mergeCell ref="G26:I26"/>
    <mergeCell ref="A12:P12"/>
    <mergeCell ref="J26:M26"/>
    <mergeCell ref="N26:P26"/>
    <mergeCell ref="A23:P23"/>
    <mergeCell ref="A24:A27"/>
    <mergeCell ref="B24:B27"/>
    <mergeCell ref="C24:I24"/>
    <mergeCell ref="J24:P24"/>
    <mergeCell ref="C25:I25"/>
    <mergeCell ref="J25:P25"/>
    <mergeCell ref="C26:F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view="pageBreakPreview" topLeftCell="A4" zoomScaleNormal="70" zoomScaleSheetLayoutView="100" workbookViewId="0">
      <selection activeCell="C19" sqref="C19:D19"/>
    </sheetView>
  </sheetViews>
  <sheetFormatPr defaultRowHeight="15.75" x14ac:dyDescent="0.25"/>
  <cols>
    <col min="1" max="1" width="7.625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67" t="s">
        <v>159</v>
      </c>
      <c r="P4" s="267"/>
    </row>
    <row r="5" spans="1:16" ht="55.5" customHeight="1" x14ac:dyDescent="0.3">
      <c r="N5" s="268" t="str">
        <f>т6!Q5</f>
        <v>Заместитель директора по инвестиционной деятельности филиала ПАО "МРСК Северо-Запада" "Комиэнерго"</v>
      </c>
      <c r="O5" s="268"/>
      <c r="P5" s="268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5" t="s">
        <v>52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</row>
    <row r="9" spans="1:16" ht="18.75" x14ac:dyDescent="0.3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</row>
    <row r="10" spans="1:16" x14ac:dyDescent="0.25">
      <c r="B10" s="68"/>
      <c r="C10" s="68"/>
      <c r="D10" s="68"/>
      <c r="F10" s="68"/>
      <c r="G10" s="143"/>
      <c r="H10" s="278" t="str">
        <f>т6!G6</f>
        <v xml:space="preserve"> ПАО "МРСК Северо-Запада" </v>
      </c>
      <c r="I10" s="278"/>
      <c r="J10" s="278"/>
      <c r="K10" s="278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0" t="s">
        <v>284</v>
      </c>
      <c r="I11" s="280"/>
      <c r="J11" s="280"/>
      <c r="K11" s="280"/>
      <c r="L11" s="144"/>
      <c r="M11" s="144"/>
      <c r="N11" s="144"/>
      <c r="O11" s="144"/>
      <c r="P11" s="144"/>
    </row>
    <row r="12" spans="1:16" x14ac:dyDescent="0.25">
      <c r="A12" s="277" t="str">
        <f>т4!A12</f>
        <v>Год раскрытия информации: 2019 год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</row>
    <row r="13" spans="1:16" ht="33.75" customHeight="1" x14ac:dyDescent="0.25">
      <c r="A13" s="67" t="s">
        <v>148</v>
      </c>
      <c r="B13" s="67"/>
      <c r="C13" s="67"/>
      <c r="D13" s="284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0.75" customHeight="1" x14ac:dyDescent="0.25">
      <c r="A15" s="17" t="s">
        <v>161</v>
      </c>
      <c r="B15" s="17"/>
      <c r="C15" s="17"/>
      <c r="D15" s="17"/>
      <c r="E15" s="283" t="str">
        <f>т6!E11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</row>
    <row r="16" spans="1:16" x14ac:dyDescent="0.25">
      <c r="A16" s="71"/>
      <c r="B16" s="71"/>
      <c r="C16" s="71"/>
      <c r="D16" s="71"/>
      <c r="E16" s="281" t="s">
        <v>246</v>
      </c>
      <c r="F16" s="281"/>
      <c r="G16" s="281"/>
      <c r="H16" s="281"/>
      <c r="I16" s="281"/>
      <c r="J16" s="281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2" t="str">
        <f>т6!C14</f>
        <v>Строительство</v>
      </c>
      <c r="D18" s="28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2" spans="1:16" ht="15.75" customHeight="1" x14ac:dyDescent="0.25">
      <c r="A22" s="63"/>
      <c r="B22" s="31"/>
      <c r="C22" s="28"/>
      <c r="D22" s="51"/>
      <c r="E22" s="51"/>
      <c r="F22" s="51"/>
      <c r="G22" s="53"/>
      <c r="H22" s="53"/>
      <c r="I22" s="32"/>
      <c r="J22" s="29"/>
      <c r="K22" s="29"/>
    </row>
    <row r="23" spans="1:16" ht="15.75" customHeight="1" x14ac:dyDescent="0.25">
      <c r="A23" s="286" t="s">
        <v>25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</row>
    <row r="24" spans="1:16" ht="15.75" customHeight="1" x14ac:dyDescent="0.25">
      <c r="A24" s="287" t="s">
        <v>0</v>
      </c>
      <c r="B24" s="269" t="s">
        <v>2</v>
      </c>
      <c r="C24" s="271" t="s">
        <v>49</v>
      </c>
      <c r="D24" s="271"/>
      <c r="E24" s="271"/>
      <c r="F24" s="271"/>
      <c r="G24" s="271"/>
      <c r="H24" s="271"/>
      <c r="I24" s="271"/>
      <c r="J24" s="271" t="s">
        <v>50</v>
      </c>
      <c r="K24" s="271"/>
      <c r="L24" s="271"/>
      <c r="M24" s="271"/>
      <c r="N24" s="271"/>
      <c r="O24" s="271"/>
      <c r="P24" s="271"/>
    </row>
    <row r="25" spans="1:16" ht="33" customHeight="1" x14ac:dyDescent="0.25">
      <c r="A25" s="287"/>
      <c r="B25" s="269"/>
      <c r="C25" s="269" t="str">
        <f>т4!C25</f>
        <v>Приказ филиала ПАО "МРСК Северо-Запада" "Комиэнерго" от 28.10.2016 №1068 приложение 107</v>
      </c>
      <c r="D25" s="269"/>
      <c r="E25" s="269"/>
      <c r="F25" s="269"/>
      <c r="G25" s="269"/>
      <c r="H25" s="269"/>
      <c r="I25" s="269"/>
      <c r="J25" s="272" t="str">
        <f>т4!J25</f>
        <v>Приказ об утверждении проектно-сметной документации №15 от 18.01.2016; №137 от 01.11.2016</v>
      </c>
      <c r="K25" s="273"/>
      <c r="L25" s="273"/>
      <c r="M25" s="273"/>
      <c r="N25" s="273"/>
      <c r="O25" s="273"/>
      <c r="P25" s="274"/>
    </row>
    <row r="26" spans="1:16" ht="33.75" customHeight="1" x14ac:dyDescent="0.25">
      <c r="A26" s="287"/>
      <c r="B26" s="269"/>
      <c r="C26" s="269" t="s">
        <v>13</v>
      </c>
      <c r="D26" s="269"/>
      <c r="E26" s="269"/>
      <c r="F26" s="269"/>
      <c r="G26" s="269" t="s">
        <v>120</v>
      </c>
      <c r="H26" s="270"/>
      <c r="I26" s="270"/>
      <c r="J26" s="269" t="s">
        <v>13</v>
      </c>
      <c r="K26" s="269"/>
      <c r="L26" s="269"/>
      <c r="M26" s="269"/>
      <c r="N26" s="269" t="s">
        <v>120</v>
      </c>
      <c r="O26" s="270"/>
      <c r="P26" s="270"/>
    </row>
    <row r="27" spans="1:16" s="7" customFormat="1" ht="63" x14ac:dyDescent="0.25">
      <c r="A27" s="287"/>
      <c r="B27" s="269"/>
      <c r="C27" s="55" t="s">
        <v>30</v>
      </c>
      <c r="D27" s="55" t="s">
        <v>9</v>
      </c>
      <c r="E27" s="55" t="s">
        <v>111</v>
      </c>
      <c r="F27" s="55" t="s">
        <v>11</v>
      </c>
      <c r="G27" s="55" t="s">
        <v>14</v>
      </c>
      <c r="H27" s="55" t="s">
        <v>53</v>
      </c>
      <c r="I27" s="11" t="s">
        <v>54</v>
      </c>
      <c r="J27" s="55" t="s">
        <v>30</v>
      </c>
      <c r="K27" s="55" t="s">
        <v>9</v>
      </c>
      <c r="L27" s="55" t="s">
        <v>111</v>
      </c>
      <c r="M27" s="55" t="s">
        <v>11</v>
      </c>
      <c r="N27" s="55" t="s">
        <v>14</v>
      </c>
      <c r="O27" s="55" t="s">
        <v>55</v>
      </c>
      <c r="P27" s="11" t="s">
        <v>54</v>
      </c>
    </row>
    <row r="28" spans="1:16" s="10" customFormat="1" x14ac:dyDescent="0.25">
      <c r="A28" s="58">
        <v>1</v>
      </c>
      <c r="B28" s="55">
        <v>2</v>
      </c>
      <c r="C28" s="55">
        <v>3</v>
      </c>
      <c r="D28" s="55">
        <v>4</v>
      </c>
      <c r="E28" s="55">
        <v>5</v>
      </c>
      <c r="F28" s="55">
        <v>6</v>
      </c>
      <c r="G28" s="55">
        <v>7</v>
      </c>
      <c r="H28" s="55">
        <v>8</v>
      </c>
      <c r="I28" s="11">
        <v>9</v>
      </c>
      <c r="J28" s="55">
        <v>10</v>
      </c>
      <c r="K28" s="11">
        <v>11</v>
      </c>
      <c r="L28" s="55">
        <v>12</v>
      </c>
      <c r="M28" s="11">
        <v>13</v>
      </c>
      <c r="N28" s="55">
        <v>14</v>
      </c>
      <c r="O28" s="11">
        <v>15</v>
      </c>
      <c r="P28" s="55">
        <v>16</v>
      </c>
    </row>
    <row r="29" spans="1:16" s="10" customFormat="1" ht="58.5" customHeight="1" x14ac:dyDescent="0.25">
      <c r="A29" s="61">
        <v>1</v>
      </c>
      <c r="B29" s="13" t="s">
        <v>136</v>
      </c>
      <c r="C29" s="55"/>
      <c r="D29" s="55"/>
      <c r="E29" s="55"/>
      <c r="F29" s="55"/>
      <c r="G29" s="55"/>
      <c r="H29" s="55"/>
      <c r="I29" s="9">
        <f>I30</f>
        <v>87.132000000000005</v>
      </c>
      <c r="J29" s="55"/>
      <c r="K29" s="55"/>
      <c r="L29" s="55"/>
      <c r="M29" s="55"/>
      <c r="N29" s="55"/>
      <c r="O29" s="55"/>
      <c r="P29" s="9">
        <f>P30</f>
        <v>65.760000000000005</v>
      </c>
    </row>
    <row r="30" spans="1:16" s="10" customFormat="1" ht="47.25" x14ac:dyDescent="0.25">
      <c r="A30" s="61" t="s">
        <v>90</v>
      </c>
      <c r="B30" s="13" t="s">
        <v>138</v>
      </c>
      <c r="C30" s="258">
        <v>10</v>
      </c>
      <c r="D30" s="33" t="s">
        <v>298</v>
      </c>
      <c r="E30" s="258">
        <v>5.3000000000000005E-2</v>
      </c>
      <c r="F30" s="65" t="s">
        <v>3</v>
      </c>
      <c r="G30" s="14" t="s">
        <v>299</v>
      </c>
      <c r="H30" s="258">
        <v>1644</v>
      </c>
      <c r="I30" s="16">
        <v>87.132000000000005</v>
      </c>
      <c r="J30" s="258">
        <v>10</v>
      </c>
      <c r="K30" s="33" t="s">
        <v>298</v>
      </c>
      <c r="L30" s="258">
        <v>0.04</v>
      </c>
      <c r="M30" s="65" t="s">
        <v>3</v>
      </c>
      <c r="N30" s="14" t="str">
        <f>[5]УНЦ!B42</f>
        <v>К1-04-2</v>
      </c>
      <c r="O30" s="14">
        <f>[5]УНЦ!D42</f>
        <v>1644</v>
      </c>
      <c r="P30" s="16">
        <f>O30*L30</f>
        <v>65.760000000000005</v>
      </c>
    </row>
    <row r="31" spans="1:16" s="64" customFormat="1" ht="47.25" x14ac:dyDescent="0.25">
      <c r="A31" s="61" t="s">
        <v>91</v>
      </c>
      <c r="B31" s="13" t="s">
        <v>139</v>
      </c>
      <c r="C31" s="55"/>
      <c r="D31" s="33" t="s">
        <v>140</v>
      </c>
      <c r="E31" s="55"/>
      <c r="F31" s="65" t="s">
        <v>3</v>
      </c>
      <c r="G31" s="14" t="s">
        <v>46</v>
      </c>
      <c r="H31" s="55"/>
      <c r="I31" s="16"/>
      <c r="J31" s="55"/>
      <c r="K31" s="33" t="s">
        <v>140</v>
      </c>
      <c r="L31" s="55"/>
      <c r="M31" s="65" t="s">
        <v>3</v>
      </c>
      <c r="N31" s="14" t="s">
        <v>46</v>
      </c>
      <c r="O31" s="55"/>
      <c r="P31" s="16"/>
    </row>
    <row r="32" spans="1:16" s="64" customFormat="1" x14ac:dyDescent="0.25">
      <c r="A32" s="61" t="s">
        <v>1</v>
      </c>
      <c r="B32" s="13" t="s">
        <v>1</v>
      </c>
      <c r="C32" s="55"/>
      <c r="D32" s="33"/>
      <c r="E32" s="55"/>
      <c r="F32" s="65"/>
      <c r="G32" s="14"/>
      <c r="H32" s="55"/>
      <c r="I32" s="16"/>
      <c r="J32" s="55"/>
      <c r="K32" s="33"/>
      <c r="L32" s="55"/>
      <c r="M32" s="65"/>
      <c r="N32" s="14"/>
      <c r="O32" s="55"/>
      <c r="P32" s="16"/>
    </row>
    <row r="33" spans="1:16" s="10" customFormat="1" ht="47.25" x14ac:dyDescent="0.25">
      <c r="A33" s="61" t="s">
        <v>141</v>
      </c>
      <c r="B33" s="13" t="s">
        <v>87</v>
      </c>
      <c r="C33" s="55"/>
      <c r="D33" s="33" t="s">
        <v>140</v>
      </c>
      <c r="E33" s="55"/>
      <c r="F33" s="65" t="s">
        <v>3</v>
      </c>
      <c r="G33" s="14" t="s">
        <v>46</v>
      </c>
      <c r="H33" s="55"/>
      <c r="I33" s="16"/>
      <c r="J33" s="55"/>
      <c r="K33" s="33" t="s">
        <v>140</v>
      </c>
      <c r="L33" s="55"/>
      <c r="M33" s="65" t="s">
        <v>3</v>
      </c>
      <c r="N33" s="14" t="s">
        <v>46</v>
      </c>
      <c r="O33" s="55"/>
      <c r="P33" s="16"/>
    </row>
    <row r="34" spans="1:16" s="10" customFormat="1" x14ac:dyDescent="0.25">
      <c r="A34" s="61" t="s">
        <v>1</v>
      </c>
      <c r="B34" s="13" t="s">
        <v>1</v>
      </c>
      <c r="C34" s="55"/>
      <c r="D34" s="33"/>
      <c r="E34" s="55"/>
      <c r="F34" s="65"/>
      <c r="G34" s="14"/>
      <c r="H34" s="55"/>
      <c r="I34" s="16"/>
      <c r="J34" s="55"/>
      <c r="K34" s="33"/>
      <c r="L34" s="55"/>
      <c r="M34" s="65"/>
      <c r="N34" s="14"/>
      <c r="O34" s="55"/>
      <c r="P34" s="16"/>
    </row>
    <row r="35" spans="1:16" s="10" customFormat="1" x14ac:dyDescent="0.25">
      <c r="A35" s="61">
        <v>2</v>
      </c>
      <c r="B35" s="35" t="s">
        <v>124</v>
      </c>
      <c r="C35" s="258"/>
      <c r="D35" s="258"/>
      <c r="E35" s="258"/>
      <c r="F35" s="258"/>
      <c r="G35" s="258"/>
      <c r="H35" s="258"/>
      <c r="I35" s="9">
        <f>I36</f>
        <v>31.323000000000004</v>
      </c>
      <c r="J35" s="258"/>
      <c r="K35" s="258"/>
      <c r="L35" s="258"/>
      <c r="M35" s="258"/>
      <c r="N35" s="258"/>
      <c r="O35" s="258"/>
      <c r="P35" s="9">
        <f>P36</f>
        <v>23.64</v>
      </c>
    </row>
    <row r="36" spans="1:16" s="10" customFormat="1" ht="47.25" x14ac:dyDescent="0.25">
      <c r="A36" s="61" t="s">
        <v>92</v>
      </c>
      <c r="B36" s="13" t="s">
        <v>86</v>
      </c>
      <c r="C36" s="258">
        <v>10</v>
      </c>
      <c r="D36" s="33" t="s">
        <v>300</v>
      </c>
      <c r="E36" s="258">
        <v>5.3000000000000005E-2</v>
      </c>
      <c r="F36" s="65" t="s">
        <v>3</v>
      </c>
      <c r="G36" s="14" t="s">
        <v>301</v>
      </c>
      <c r="H36" s="258">
        <v>591</v>
      </c>
      <c r="I36" s="16">
        <v>31.323000000000004</v>
      </c>
      <c r="J36" s="258">
        <v>10</v>
      </c>
      <c r="K36" s="33" t="s">
        <v>300</v>
      </c>
      <c r="L36" s="258">
        <f>L30</f>
        <v>0.04</v>
      </c>
      <c r="M36" s="65" t="s">
        <v>3</v>
      </c>
      <c r="N36" s="14" t="str">
        <f>[5]УНЦ!B50</f>
        <v>К3-01-1</v>
      </c>
      <c r="O36" s="14">
        <f>[5]УНЦ!D50</f>
        <v>591</v>
      </c>
      <c r="P36" s="16">
        <f>O36*L36</f>
        <v>23.64</v>
      </c>
    </row>
    <row r="37" spans="1:16" s="10" customFormat="1" ht="31.5" x14ac:dyDescent="0.25">
      <c r="A37" s="61" t="s">
        <v>93</v>
      </c>
      <c r="B37" s="13" t="s">
        <v>87</v>
      </c>
      <c r="C37" s="55"/>
      <c r="D37" s="33" t="s">
        <v>130</v>
      </c>
      <c r="E37" s="55"/>
      <c r="F37" s="65" t="s">
        <v>3</v>
      </c>
      <c r="G37" s="14" t="s">
        <v>45</v>
      </c>
      <c r="H37" s="55"/>
      <c r="I37" s="16"/>
      <c r="J37" s="55"/>
      <c r="K37" s="33" t="s">
        <v>130</v>
      </c>
      <c r="L37" s="55"/>
      <c r="M37" s="65" t="s">
        <v>3</v>
      </c>
      <c r="N37" s="14" t="s">
        <v>45</v>
      </c>
      <c r="O37" s="55"/>
      <c r="P37" s="16"/>
    </row>
    <row r="38" spans="1:16" s="10" customFormat="1" x14ac:dyDescent="0.25">
      <c r="A38" s="61" t="s">
        <v>1</v>
      </c>
      <c r="B38" s="13" t="s">
        <v>1</v>
      </c>
      <c r="C38" s="55"/>
      <c r="D38" s="33"/>
      <c r="E38" s="55"/>
      <c r="F38" s="65"/>
      <c r="G38" s="14"/>
      <c r="H38" s="55"/>
      <c r="I38" s="16"/>
      <c r="J38" s="55"/>
      <c r="K38" s="33"/>
      <c r="L38" s="55"/>
      <c r="M38" s="65"/>
      <c r="N38" s="14"/>
      <c r="O38" s="55"/>
      <c r="P38" s="16"/>
    </row>
    <row r="39" spans="1:16" s="10" customFormat="1" ht="27" customHeight="1" x14ac:dyDescent="0.25">
      <c r="A39" s="61">
        <v>3</v>
      </c>
      <c r="B39" s="36" t="s">
        <v>23</v>
      </c>
      <c r="C39" s="55"/>
      <c r="D39" s="55"/>
      <c r="E39" s="55"/>
      <c r="F39" s="55"/>
      <c r="G39" s="55"/>
      <c r="H39" s="55"/>
      <c r="I39" s="9">
        <f>I40</f>
        <v>240.58500000000001</v>
      </c>
      <c r="J39" s="55"/>
      <c r="K39" s="55"/>
      <c r="L39" s="55"/>
      <c r="M39" s="55"/>
      <c r="N39" s="55"/>
      <c r="O39" s="55"/>
      <c r="P39" s="9">
        <f>P40</f>
        <v>48.117000000000004</v>
      </c>
    </row>
    <row r="40" spans="1:16" s="10" customFormat="1" ht="78.75" x14ac:dyDescent="0.25">
      <c r="A40" s="61" t="s">
        <v>94</v>
      </c>
      <c r="B40" s="13" t="s">
        <v>86</v>
      </c>
      <c r="C40" s="258">
        <v>10</v>
      </c>
      <c r="D40" s="33" t="s">
        <v>304</v>
      </c>
      <c r="E40" s="258">
        <v>5.0000000000000001E-3</v>
      </c>
      <c r="F40" s="34" t="s">
        <v>24</v>
      </c>
      <c r="G40" s="14" t="s">
        <v>305</v>
      </c>
      <c r="H40" s="258">
        <v>48117</v>
      </c>
      <c r="I40" s="16">
        <v>240.58500000000001</v>
      </c>
      <c r="J40" s="258">
        <v>10</v>
      </c>
      <c r="K40" s="33" t="s">
        <v>304</v>
      </c>
      <c r="L40" s="265">
        <v>1E-3</v>
      </c>
      <c r="M40" s="34" t="s">
        <v>24</v>
      </c>
      <c r="N40" s="14" t="str">
        <f>[5]УНЦ!B58</f>
        <v>К4-01</v>
      </c>
      <c r="O40" s="14">
        <f>[5]УНЦ!D58</f>
        <v>48117</v>
      </c>
      <c r="P40" s="266">
        <f>L40*O40</f>
        <v>48.117000000000004</v>
      </c>
    </row>
    <row r="41" spans="1:16" s="10" customFormat="1" ht="63" x14ac:dyDescent="0.25">
      <c r="A41" s="61" t="s">
        <v>95</v>
      </c>
      <c r="B41" s="13" t="s">
        <v>87</v>
      </c>
      <c r="C41" s="55"/>
      <c r="D41" s="33" t="s">
        <v>131</v>
      </c>
      <c r="E41" s="55"/>
      <c r="F41" s="34" t="s">
        <v>24</v>
      </c>
      <c r="G41" s="14" t="s">
        <v>47</v>
      </c>
      <c r="H41" s="55"/>
      <c r="I41" s="16"/>
      <c r="J41" s="55"/>
      <c r="K41" s="33" t="s">
        <v>131</v>
      </c>
      <c r="L41" s="55"/>
      <c r="M41" s="34" t="s">
        <v>24</v>
      </c>
      <c r="N41" s="14" t="s">
        <v>47</v>
      </c>
      <c r="O41" s="55"/>
      <c r="P41" s="16"/>
    </row>
    <row r="42" spans="1:16" s="10" customFormat="1" x14ac:dyDescent="0.25">
      <c r="A42" s="61" t="s">
        <v>1</v>
      </c>
      <c r="B42" s="13" t="s">
        <v>1</v>
      </c>
      <c r="C42" s="55"/>
      <c r="D42" s="33"/>
      <c r="E42" s="55"/>
      <c r="F42" s="34"/>
      <c r="G42" s="14"/>
      <c r="H42" s="55"/>
      <c r="I42" s="16"/>
      <c r="J42" s="55"/>
      <c r="K42" s="33"/>
      <c r="L42" s="55"/>
      <c r="M42" s="34"/>
      <c r="N42" s="14"/>
      <c r="O42" s="55"/>
      <c r="P42" s="16"/>
    </row>
    <row r="43" spans="1:16" s="10" customFormat="1" x14ac:dyDescent="0.25">
      <c r="A43" s="61">
        <v>4</v>
      </c>
      <c r="B43" s="13" t="s">
        <v>6</v>
      </c>
      <c r="C43" s="258"/>
      <c r="D43" s="33"/>
      <c r="E43" s="258"/>
      <c r="F43" s="258"/>
      <c r="G43" s="258"/>
      <c r="H43" s="258"/>
      <c r="I43" s="22">
        <f>I44</f>
        <v>35.438000000000002</v>
      </c>
      <c r="J43" s="258"/>
      <c r="K43" s="33"/>
      <c r="L43" s="258"/>
      <c r="M43" s="258"/>
      <c r="N43" s="258"/>
      <c r="O43" s="258"/>
      <c r="P43" s="22">
        <f>P44</f>
        <v>24.44</v>
      </c>
    </row>
    <row r="44" spans="1:16" s="10" customFormat="1" ht="47.25" x14ac:dyDescent="0.25">
      <c r="A44" s="61" t="s">
        <v>118</v>
      </c>
      <c r="B44" s="13" t="s">
        <v>86</v>
      </c>
      <c r="C44" s="258">
        <v>10</v>
      </c>
      <c r="D44" s="33" t="s">
        <v>302</v>
      </c>
      <c r="E44" s="258">
        <v>5.8000000000000003E-2</v>
      </c>
      <c r="F44" s="65" t="s">
        <v>3</v>
      </c>
      <c r="G44" s="14" t="s">
        <v>303</v>
      </c>
      <c r="H44" s="258">
        <v>611</v>
      </c>
      <c r="I44" s="16">
        <v>35.438000000000002</v>
      </c>
      <c r="J44" s="258">
        <v>10</v>
      </c>
      <c r="K44" s="33" t="s">
        <v>302</v>
      </c>
      <c r="L44" s="258">
        <f>L36</f>
        <v>0.04</v>
      </c>
      <c r="M44" s="65" t="s">
        <v>3</v>
      </c>
      <c r="N44" s="14" t="str">
        <f>[5]УНЦ!B61</f>
        <v>П5-01</v>
      </c>
      <c r="O44" s="14">
        <f>[5]УНЦ!D61</f>
        <v>611</v>
      </c>
      <c r="P44" s="16">
        <f>O44*L44</f>
        <v>24.44</v>
      </c>
    </row>
    <row r="45" spans="1:16" s="10" customFormat="1" ht="31.5" x14ac:dyDescent="0.25">
      <c r="A45" s="61" t="s">
        <v>142</v>
      </c>
      <c r="B45" s="13" t="s">
        <v>87</v>
      </c>
      <c r="C45" s="55"/>
      <c r="D45" s="33"/>
      <c r="E45" s="55"/>
      <c r="F45" s="65" t="s">
        <v>3</v>
      </c>
      <c r="G45" s="14" t="s">
        <v>48</v>
      </c>
      <c r="H45" s="55"/>
      <c r="I45" s="16"/>
      <c r="J45" s="55"/>
      <c r="K45" s="33"/>
      <c r="L45" s="55"/>
      <c r="M45" s="65" t="s">
        <v>3</v>
      </c>
      <c r="N45" s="14" t="s">
        <v>48</v>
      </c>
      <c r="O45" s="55"/>
      <c r="P45" s="16"/>
    </row>
    <row r="46" spans="1:16" s="10" customFormat="1" ht="15" customHeight="1" x14ac:dyDescent="0.25">
      <c r="A46" s="61" t="s">
        <v>1</v>
      </c>
      <c r="B46" s="13" t="s">
        <v>1</v>
      </c>
      <c r="C46" s="55"/>
      <c r="D46" s="33"/>
      <c r="E46" s="55"/>
      <c r="F46" s="65"/>
      <c r="G46" s="14"/>
      <c r="H46" s="55"/>
      <c r="I46" s="16"/>
      <c r="J46" s="55"/>
      <c r="K46" s="33"/>
      <c r="L46" s="55"/>
      <c r="M46" s="65"/>
      <c r="N46" s="14"/>
      <c r="O46" s="55"/>
      <c r="P46" s="16"/>
    </row>
    <row r="47" spans="1:16" ht="50.25" customHeight="1" x14ac:dyDescent="0.25">
      <c r="A47" s="61"/>
      <c r="B47" s="49" t="s">
        <v>57</v>
      </c>
      <c r="C47" s="21"/>
      <c r="D47" s="55"/>
      <c r="E47" s="55"/>
      <c r="F47" s="55"/>
      <c r="G47" s="1"/>
      <c r="H47" s="1"/>
      <c r="I47" s="22">
        <f>I29+I43+I35+I39</f>
        <v>394.47800000000001</v>
      </c>
      <c r="J47" s="21"/>
      <c r="K47" s="55"/>
      <c r="L47" s="55"/>
      <c r="M47" s="55"/>
      <c r="N47" s="1"/>
      <c r="O47" s="1"/>
      <c r="P47" s="22">
        <f>P29+P35+P43+P39</f>
        <v>161.95699999999999</v>
      </c>
    </row>
    <row r="48" spans="1:16" x14ac:dyDescent="0.25">
      <c r="A48" s="73"/>
      <c r="B48" s="73"/>
      <c r="C48" s="73"/>
      <c r="D48" s="73"/>
      <c r="E48" s="73"/>
      <c r="F48" s="73"/>
      <c r="G48" s="73"/>
    </row>
    <row r="49" spans="1:16" s="5" customFormat="1" x14ac:dyDescent="0.25">
      <c r="A49" s="57"/>
      <c r="B49" s="66"/>
      <c r="D49" s="2"/>
      <c r="G49" s="50"/>
      <c r="H49" s="50"/>
      <c r="I49" s="3"/>
      <c r="J49" s="4"/>
      <c r="K49" s="4"/>
      <c r="L49" s="4"/>
      <c r="M49" s="4"/>
      <c r="N49" s="4"/>
      <c r="O49" s="4"/>
      <c r="P49" s="4"/>
    </row>
    <row r="53" spans="1:16" s="5" customFormat="1" x14ac:dyDescent="0.25">
      <c r="A53" s="57"/>
      <c r="B53" s="66"/>
      <c r="D53" s="2"/>
      <c r="G53" s="50"/>
      <c r="H53" s="50"/>
      <c r="I53" s="3"/>
      <c r="J53" s="4"/>
      <c r="K53" s="4"/>
      <c r="L53" s="4"/>
      <c r="M53" s="4"/>
      <c r="N53" s="4"/>
      <c r="O53" s="4"/>
      <c r="P53" s="4"/>
    </row>
  </sheetData>
  <mergeCells count="23">
    <mergeCell ref="A12:P12"/>
    <mergeCell ref="A23:P23"/>
    <mergeCell ref="A24:A27"/>
    <mergeCell ref="B24:B27"/>
    <mergeCell ref="C24:I24"/>
    <mergeCell ref="E16:J16"/>
    <mergeCell ref="C26:F26"/>
    <mergeCell ref="G26:I26"/>
    <mergeCell ref="C25:I25"/>
    <mergeCell ref="J25:P25"/>
    <mergeCell ref="C19:D19"/>
    <mergeCell ref="H11:K11"/>
    <mergeCell ref="O4:P4"/>
    <mergeCell ref="N5:P5"/>
    <mergeCell ref="A8:P8"/>
    <mergeCell ref="A9:P9"/>
    <mergeCell ref="H10:K10"/>
    <mergeCell ref="C18:D18"/>
    <mergeCell ref="J24:P24"/>
    <mergeCell ref="D13:P13"/>
    <mergeCell ref="E15:P15"/>
    <mergeCell ref="J26:M26"/>
    <mergeCell ref="N26:P26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61"/>
  <sheetViews>
    <sheetView tabSelected="1" view="pageBreakPreview" zoomScale="85" zoomScaleNormal="70" zoomScaleSheetLayoutView="85" workbookViewId="0">
      <selection activeCell="K16" sqref="K16"/>
    </sheetView>
  </sheetViews>
  <sheetFormatPr defaultColWidth="9" defaultRowHeight="15.75" x14ac:dyDescent="0.25"/>
  <cols>
    <col min="1" max="1" width="11" style="75" customWidth="1"/>
    <col min="2" max="2" width="26.375" style="76" customWidth="1"/>
    <col min="3" max="3" width="14" style="77" customWidth="1"/>
    <col min="4" max="4" width="23.5" style="76" customWidth="1"/>
    <col min="5" max="5" width="13.625" style="90" customWidth="1"/>
    <col min="6" max="6" width="10.875" style="90" customWidth="1"/>
    <col min="7" max="7" width="13.875" style="91" customWidth="1"/>
    <col min="8" max="8" width="16.75" style="78" customWidth="1"/>
    <col min="9" max="9" width="15.125" style="79" customWidth="1"/>
    <col min="10" max="10" width="8.875" style="80" customWidth="1"/>
    <col min="11" max="16" width="9" style="80" customWidth="1"/>
    <col min="17" max="16384" width="9" style="80"/>
  </cols>
  <sheetData>
    <row r="1" spans="1:33" ht="18.75" x14ac:dyDescent="0.25">
      <c r="E1" s="77"/>
      <c r="F1" s="77"/>
      <c r="G1" s="78"/>
      <c r="P1" s="39" t="s">
        <v>157</v>
      </c>
    </row>
    <row r="2" spans="1:33" ht="18.75" x14ac:dyDescent="0.3">
      <c r="E2" s="77"/>
      <c r="F2" s="77"/>
      <c r="G2" s="78"/>
      <c r="P2" s="40" t="s">
        <v>51</v>
      </c>
    </row>
    <row r="3" spans="1:33" ht="18.75" x14ac:dyDescent="0.3">
      <c r="E3" s="77"/>
      <c r="F3" s="77"/>
      <c r="G3" s="78"/>
      <c r="P3" s="40" t="s">
        <v>158</v>
      </c>
    </row>
    <row r="4" spans="1:33" ht="45" customHeight="1" x14ac:dyDescent="0.25">
      <c r="A4" s="292" t="s">
        <v>52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81"/>
      <c r="R4" s="81"/>
      <c r="S4" s="293" t="s">
        <v>159</v>
      </c>
      <c r="T4" s="293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</row>
    <row r="5" spans="1:33" ht="18.75" customHeight="1" x14ac:dyDescent="0.3">
      <c r="A5" s="294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5" t="s">
        <v>287</v>
      </c>
      <c r="R5" s="295"/>
      <c r="S5" s="295"/>
      <c r="T5" s="295"/>
      <c r="U5" s="295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</row>
    <row r="6" spans="1:33" ht="18.75" x14ac:dyDescent="0.25">
      <c r="A6" s="68"/>
      <c r="B6" s="68"/>
      <c r="C6" s="68"/>
      <c r="D6" s="68"/>
      <c r="E6" s="68"/>
      <c r="F6" s="143"/>
      <c r="G6" s="278" t="s">
        <v>285</v>
      </c>
      <c r="H6" s="278"/>
      <c r="I6" s="278"/>
      <c r="J6" s="278"/>
      <c r="K6" s="68"/>
      <c r="L6" s="68"/>
      <c r="M6" s="68"/>
      <c r="N6" s="68"/>
      <c r="O6" s="68"/>
      <c r="P6" s="68"/>
      <c r="Q6" s="295"/>
      <c r="R6" s="295"/>
      <c r="S6" s="295"/>
      <c r="T6" s="295"/>
      <c r="U6" s="295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ht="57" customHeight="1" x14ac:dyDescent="0.25">
      <c r="A7" s="144"/>
      <c r="B7" s="144"/>
      <c r="C7" s="144"/>
      <c r="D7" s="144"/>
      <c r="E7" s="144"/>
      <c r="F7" s="144"/>
      <c r="G7" s="280" t="s">
        <v>284</v>
      </c>
      <c r="H7" s="280"/>
      <c r="I7" s="280"/>
      <c r="J7" s="280"/>
      <c r="K7" s="144"/>
      <c r="L7" s="144"/>
      <c r="M7" s="144"/>
      <c r="N7" s="144"/>
      <c r="O7" s="144"/>
      <c r="P7" s="144"/>
      <c r="Q7" s="295"/>
      <c r="R7" s="295"/>
      <c r="S7" s="295"/>
      <c r="T7" s="295"/>
      <c r="U7" s="295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18.75" x14ac:dyDescent="0.3">
      <c r="A8" s="290" t="s">
        <v>308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84"/>
      <c r="R8" s="84"/>
      <c r="S8" s="84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</row>
    <row r="9" spans="1:33" ht="40.5" customHeight="1" x14ac:dyDescent="0.3">
      <c r="A9" s="86" t="s">
        <v>148</v>
      </c>
      <c r="B9" s="86"/>
      <c r="C9" s="291" t="str">
        <f>УНЦ!C7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D9" s="291"/>
      <c r="E9" s="291"/>
      <c r="F9" s="291"/>
      <c r="G9" s="291"/>
      <c r="H9" s="291"/>
      <c r="I9" s="291"/>
      <c r="J9" s="291"/>
      <c r="K9" s="291"/>
      <c r="L9" s="291"/>
      <c r="M9" s="291"/>
      <c r="N9" s="291"/>
      <c r="O9" s="291"/>
      <c r="P9" s="291"/>
      <c r="Q9" s="84" t="s">
        <v>307</v>
      </c>
      <c r="R9" s="84"/>
      <c r="S9" s="84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</row>
    <row r="10" spans="1:33" ht="18.75" x14ac:dyDescent="0.25">
      <c r="A10" s="86" t="s">
        <v>149</v>
      </c>
      <c r="B10" s="86"/>
      <c r="C10" s="146" t="str">
        <f>УНЦ!C6</f>
        <v>G_002-52-2-02.31-0207</v>
      </c>
      <c r="D10" s="146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</row>
    <row r="11" spans="1:33" ht="53.25" customHeight="1" x14ac:dyDescent="0.3">
      <c r="A11" s="87" t="s">
        <v>161</v>
      </c>
      <c r="B11" s="87"/>
      <c r="C11" s="87"/>
      <c r="D11" s="87"/>
      <c r="E11" s="342" t="s">
        <v>309</v>
      </c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147"/>
      <c r="Z11" s="147"/>
      <c r="AA11" s="147"/>
      <c r="AB11" s="85"/>
      <c r="AC11" s="85"/>
      <c r="AD11" s="85"/>
      <c r="AE11" s="85"/>
      <c r="AF11" s="85"/>
      <c r="AG11" s="85"/>
    </row>
    <row r="12" spans="1:33" s="89" customFormat="1" ht="22.5" customHeight="1" x14ac:dyDescent="0.3">
      <c r="A12" s="130"/>
      <c r="B12" s="130"/>
      <c r="C12" s="130"/>
      <c r="D12" s="130"/>
      <c r="E12" s="281" t="s">
        <v>246</v>
      </c>
      <c r="F12" s="281"/>
      <c r="G12" s="281"/>
      <c r="H12" s="281"/>
      <c r="I12" s="281"/>
      <c r="J12" s="281"/>
      <c r="K12" s="130"/>
      <c r="L12" s="130"/>
      <c r="M12" s="130"/>
      <c r="N12" s="130"/>
      <c r="O12" s="130"/>
      <c r="P12" s="130"/>
      <c r="Q12" s="87"/>
      <c r="R12" s="87"/>
      <c r="S12" s="87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</row>
    <row r="13" spans="1:33" s="89" customFormat="1" ht="18.75" x14ac:dyDescent="0.3">
      <c r="A13" s="86" t="s">
        <v>160</v>
      </c>
      <c r="B13" s="86"/>
      <c r="C13" s="86"/>
      <c r="D13" s="86"/>
      <c r="E13" s="86"/>
      <c r="F13" s="301" t="s">
        <v>152</v>
      </c>
      <c r="G13" s="301"/>
      <c r="H13" s="86"/>
      <c r="I13" s="86"/>
      <c r="J13" s="86"/>
      <c r="K13" s="86"/>
      <c r="L13" s="86"/>
      <c r="M13" s="86"/>
      <c r="N13" s="86"/>
      <c r="O13" s="86"/>
      <c r="P13" s="86"/>
      <c r="Q13" s="87"/>
      <c r="R13" s="87"/>
      <c r="S13" s="87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</row>
    <row r="14" spans="1:33" s="89" customFormat="1" ht="18.75" x14ac:dyDescent="0.3">
      <c r="A14" s="86" t="s">
        <v>282</v>
      </c>
      <c r="B14" s="86"/>
      <c r="C14" s="301" t="str">
        <f>УНЦ!B10</f>
        <v>Строительство</v>
      </c>
      <c r="D14" s="301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7"/>
      <c r="R14" s="87"/>
      <c r="S14" s="87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</row>
    <row r="15" spans="1:33" s="89" customFormat="1" ht="18.75" customHeight="1" x14ac:dyDescent="0.3">
      <c r="A15" s="130"/>
      <c r="B15" s="130"/>
      <c r="C15" s="300" t="s">
        <v>247</v>
      </c>
      <c r="D15" s="30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87"/>
      <c r="R15" s="87"/>
      <c r="S15" s="87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</row>
    <row r="17" spans="1:25" ht="42" customHeight="1" x14ac:dyDescent="0.25">
      <c r="A17" s="307" t="s">
        <v>62</v>
      </c>
      <c r="B17" s="307"/>
      <c r="C17" s="307"/>
      <c r="D17" s="307"/>
      <c r="E17" s="307"/>
      <c r="F17" s="307"/>
      <c r="G17" s="307"/>
      <c r="J17" s="92"/>
      <c r="K17" s="92"/>
    </row>
    <row r="18" spans="1:25" ht="36" customHeight="1" x14ac:dyDescent="0.25">
      <c r="A18" s="93" t="s">
        <v>0</v>
      </c>
      <c r="B18" s="94" t="s">
        <v>61</v>
      </c>
      <c r="C18" s="308" t="s">
        <v>49</v>
      </c>
      <c r="D18" s="308"/>
      <c r="E18" s="309" t="s">
        <v>50</v>
      </c>
      <c r="F18" s="309"/>
      <c r="G18" s="309"/>
      <c r="I18" s="95"/>
      <c r="J18" s="95"/>
      <c r="K18" s="96"/>
      <c r="L18" s="97"/>
      <c r="M18" s="98"/>
      <c r="N18" s="97"/>
      <c r="O18" s="92"/>
      <c r="P18" s="97"/>
      <c r="Q18" s="99"/>
    </row>
    <row r="19" spans="1:25" ht="15" customHeight="1" x14ac:dyDescent="0.25">
      <c r="A19" s="100">
        <v>1</v>
      </c>
      <c r="B19" s="101">
        <v>2</v>
      </c>
      <c r="C19" s="310">
        <v>3</v>
      </c>
      <c r="D19" s="311"/>
      <c r="E19" s="312">
        <v>4</v>
      </c>
      <c r="F19" s="313"/>
      <c r="G19" s="314"/>
      <c r="I19" s="102"/>
      <c r="J19" s="103"/>
      <c r="K19" s="102"/>
      <c r="L19" s="103"/>
      <c r="M19" s="102"/>
      <c r="N19" s="103"/>
      <c r="O19" s="102"/>
      <c r="P19" s="103"/>
      <c r="Q19" s="102"/>
    </row>
    <row r="20" spans="1:25" ht="90.75" customHeight="1" x14ac:dyDescent="0.25">
      <c r="A20" s="104">
        <v>1</v>
      </c>
      <c r="B20" s="105" t="s">
        <v>63</v>
      </c>
      <c r="C20" s="137"/>
      <c r="D20" s="247">
        <f>т1!I57+т2!I67+т3!I36+т4!I44+т5!I47</f>
        <v>394.47800000000001</v>
      </c>
      <c r="E20" s="137"/>
      <c r="F20" s="246">
        <f>т1!P57+т2!P67+т3!P36+т4!P44+т5!P47</f>
        <v>161.95699999999999</v>
      </c>
      <c r="G20" s="138"/>
      <c r="I20" s="102"/>
      <c r="J20" s="103"/>
      <c r="K20" s="92"/>
      <c r="L20" s="92"/>
      <c r="M20" s="99"/>
      <c r="N20" s="99"/>
      <c r="O20" s="99"/>
      <c r="P20" s="99"/>
      <c r="Q20" s="99"/>
    </row>
    <row r="21" spans="1:25" x14ac:dyDescent="0.25">
      <c r="A21" s="104">
        <v>2</v>
      </c>
      <c r="B21" s="106" t="s">
        <v>7</v>
      </c>
      <c r="C21" s="137"/>
      <c r="D21" s="248">
        <f>D20*0.18</f>
        <v>71.006039999999999</v>
      </c>
      <c r="E21" s="134"/>
      <c r="F21" s="135">
        <f>F20*0.18</f>
        <v>29.152259999999998</v>
      </c>
      <c r="G21" s="136"/>
      <c r="I21" s="102"/>
      <c r="J21" s="107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107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107">
        <v>2027</v>
      </c>
      <c r="W21" s="108">
        <v>2028</v>
      </c>
      <c r="X21" s="108">
        <v>2029</v>
      </c>
      <c r="Y21" s="109">
        <v>2030</v>
      </c>
    </row>
    <row r="22" spans="1:25" ht="112.5" customHeight="1" x14ac:dyDescent="0.25">
      <c r="A22" s="104">
        <v>3</v>
      </c>
      <c r="B22" s="106" t="s">
        <v>248</v>
      </c>
      <c r="C22" s="137"/>
      <c r="D22" s="248">
        <f>D20+D21</f>
        <v>465.48403999999999</v>
      </c>
      <c r="E22" s="134"/>
      <c r="F22" s="135">
        <f>F20+F21</f>
        <v>191.10926000000001</v>
      </c>
      <c r="G22" s="136"/>
      <c r="I22" s="102"/>
      <c r="J22" s="108">
        <v>114.3</v>
      </c>
      <c r="K22" s="108">
        <v>106.3</v>
      </c>
      <c r="L22" s="108">
        <v>104.4</v>
      </c>
      <c r="M22" s="108">
        <v>104.6</v>
      </c>
      <c r="N22" s="108">
        <v>104.4</v>
      </c>
      <c r="O22" s="108">
        <v>104.2</v>
      </c>
      <c r="P22" s="108">
        <v>104.2</v>
      </c>
      <c r="Q22" s="108">
        <v>104.2</v>
      </c>
      <c r="R22" s="108">
        <v>104.2</v>
      </c>
      <c r="S22" s="108">
        <v>104.2</v>
      </c>
      <c r="T22" s="108">
        <v>104.2</v>
      </c>
      <c r="U22" s="108">
        <v>104.2</v>
      </c>
      <c r="V22" s="108">
        <v>104.2</v>
      </c>
      <c r="W22" s="108">
        <v>104.2</v>
      </c>
      <c r="X22" s="108">
        <v>104.2</v>
      </c>
      <c r="Y22" s="108">
        <v>104.2</v>
      </c>
    </row>
    <row r="23" spans="1:25" ht="53.25" customHeight="1" x14ac:dyDescent="0.25">
      <c r="A23" s="110" t="s">
        <v>145</v>
      </c>
      <c r="B23" s="111" t="s">
        <v>65</v>
      </c>
      <c r="C23" s="137"/>
      <c r="D23" s="248">
        <v>547.04885234216897</v>
      </c>
      <c r="E23" s="259"/>
      <c r="F23" s="260">
        <f>F24+(F22-F24)*((F27/F26*(J22+100)/200)+F28/F26*(K22+100)/200*J22/100+F29/F26*((L22+100)/200*K22/100*J22/100)+F30/F26*((M22+100)/200*L22/100*K22/100*J22/100)+F31/F26*((N22+100)/200*M22/100*L22/100*K22/100*J22/100)+F32/F26*((O22+100)/200*N22/100*M22/100*L22/100*K22/100*J22/100)+F33/F26*((P22+100)/200*O22/100*N22/100*M22/100*L22/100*K22/100*J22/100)+F34/F26*((Q22+100)/200*P22/100*O22/100*N22/100*M22/100*L22/100*K22/100*J22/100)+F35/F26*((R22+100)/200*Q22/100*P22/100*O22/100*N22/100*M22/100*L22/100*K22/100*J22/100)+F36/F26*((S22+100)/200*R22/100*Q22/100*P22/100*O22/100*N22/100*M22/100*L22/100*K22/100*J22/100)+F37/F26*((T22+100)/200*S22/100*R22/100*Q22/100*P22/100*O22/100*N22/100*M22/100*L22/100*K22/100*J22/100)+F38/F26*((U22+100)/200*T22/100*S22/100*R22/100*Q22/100*P22/100*O22/100*N22/100*M22/100*L22/100*K22/100*J22/100)+F39/F26*((V22+100)/200*U22/100*T22/100*S22/100*R22/100*Q22/100*P22/100*O22/100*N22/100*M22/100*L22/100*K22/100*J22/100)+F40/F26*((W22+100)/200*V22/100*U22/100*T22/100*S22/100*R22/100*Q22/100*P22/100*O22/100*N22/100*M22/100*L22/100*K22/100*J22/100)+F41/F26*((X22+100)/200*W22/100*V22/100*U22/100*T22/100*S22/100*R22/100*Q22/100*P22/100*O22/100*N22/100*M22/100*L22/100*K22/100*J22/100)+F42/F26*((Y22+100)/200*X22/100*W22/100*V22/100*U22/100*T22/100*S22/100*R22/100*Q22/100*P22/100*O22/100*N22/100*M22/100*L22/100*K22/100*J22/100))</f>
        <v>224.81835351132906</v>
      </c>
      <c r="G23" s="261"/>
      <c r="I23" s="102"/>
      <c r="J23" s="103"/>
      <c r="K23" s="92"/>
      <c r="L23" s="92"/>
      <c r="M23" s="99"/>
      <c r="N23" s="99"/>
      <c r="O23" s="99"/>
      <c r="P23" s="99"/>
      <c r="Q23" s="99"/>
    </row>
    <row r="24" spans="1:25" ht="69" customHeight="1" x14ac:dyDescent="0.25">
      <c r="A24" s="110" t="s">
        <v>146</v>
      </c>
      <c r="B24" s="112" t="s">
        <v>125</v>
      </c>
      <c r="C24" s="137"/>
      <c r="D24" s="249">
        <v>0</v>
      </c>
      <c r="E24" s="131"/>
      <c r="F24" s="132">
        <v>0</v>
      </c>
      <c r="G24" s="133"/>
      <c r="H24" s="80"/>
      <c r="I24" s="80"/>
      <c r="J24" s="92"/>
      <c r="K24" s="92" t="s">
        <v>59</v>
      </c>
    </row>
    <row r="25" spans="1:25" ht="53.25" customHeight="1" x14ac:dyDescent="0.25">
      <c r="A25" s="110" t="s">
        <v>147</v>
      </c>
      <c r="B25" s="112" t="s">
        <v>144</v>
      </c>
      <c r="C25" s="137"/>
      <c r="D25" s="249">
        <f>D22-D24</f>
        <v>465.48403999999999</v>
      </c>
      <c r="E25" s="131"/>
      <c r="F25" s="132">
        <f>F22-F24</f>
        <v>191.10926000000001</v>
      </c>
      <c r="G25" s="133"/>
      <c r="H25" s="80"/>
      <c r="I25" s="113"/>
      <c r="J25" s="92"/>
      <c r="K25" s="92"/>
    </row>
    <row r="26" spans="1:25" ht="84" customHeight="1" x14ac:dyDescent="0.25">
      <c r="A26" s="110" t="s">
        <v>143</v>
      </c>
      <c r="B26" s="112" t="s">
        <v>64</v>
      </c>
      <c r="C26" s="252"/>
      <c r="D26" s="250">
        <f>SUM(D27:D42)</f>
        <v>256.24914000000001</v>
      </c>
      <c r="E26" s="262"/>
      <c r="F26" s="263">
        <f>SUM(F27:F42)</f>
        <v>205.31800000000001</v>
      </c>
      <c r="G26" s="264"/>
      <c r="H26" s="80"/>
      <c r="I26" s="80"/>
      <c r="J26" s="114"/>
      <c r="K26" s="114"/>
    </row>
    <row r="27" spans="1:25" x14ac:dyDescent="0.25">
      <c r="A27" s="110" t="s">
        <v>245</v>
      </c>
      <c r="B27" s="251" t="s">
        <v>249</v>
      </c>
      <c r="C27" s="137"/>
      <c r="D27" s="255">
        <v>5</v>
      </c>
      <c r="E27" s="132"/>
      <c r="F27" s="139">
        <v>5</v>
      </c>
      <c r="G27" s="133"/>
      <c r="H27" s="80"/>
      <c r="I27" s="80"/>
    </row>
    <row r="28" spans="1:25" x14ac:dyDescent="0.25">
      <c r="A28" s="110" t="s">
        <v>60</v>
      </c>
      <c r="B28" s="251" t="s">
        <v>250</v>
      </c>
      <c r="C28" s="137"/>
      <c r="D28" s="255">
        <v>251.24913999999998</v>
      </c>
      <c r="E28" s="132"/>
      <c r="F28" s="139">
        <v>200.31800000000001</v>
      </c>
      <c r="G28" s="133"/>
      <c r="H28" s="80"/>
      <c r="I28" s="80"/>
    </row>
    <row r="29" spans="1:25" x14ac:dyDescent="0.25">
      <c r="A29" s="110" t="s">
        <v>66</v>
      </c>
      <c r="B29" s="251" t="s">
        <v>251</v>
      </c>
      <c r="C29" s="137"/>
      <c r="D29" s="255">
        <v>0</v>
      </c>
      <c r="E29" s="132"/>
      <c r="F29" s="139">
        <v>0</v>
      </c>
      <c r="G29" s="133"/>
      <c r="H29" s="80"/>
      <c r="I29" s="80"/>
    </row>
    <row r="30" spans="1:25" x14ac:dyDescent="0.25">
      <c r="A30" s="110" t="s">
        <v>153</v>
      </c>
      <c r="B30" s="115" t="s">
        <v>252</v>
      </c>
      <c r="C30" s="253"/>
      <c r="D30" s="254">
        <v>0</v>
      </c>
      <c r="E30" s="131"/>
      <c r="F30" s="256">
        <v>0</v>
      </c>
      <c r="G30" s="133"/>
      <c r="H30" s="80"/>
      <c r="I30" s="80"/>
    </row>
    <row r="31" spans="1:25" x14ac:dyDescent="0.25">
      <c r="A31" s="110" t="s">
        <v>154</v>
      </c>
      <c r="B31" s="115" t="s">
        <v>253</v>
      </c>
      <c r="C31" s="137"/>
      <c r="D31" s="250">
        <v>0</v>
      </c>
      <c r="E31" s="131"/>
      <c r="F31" s="256">
        <v>0</v>
      </c>
      <c r="G31" s="133"/>
      <c r="H31" s="80"/>
      <c r="I31" s="99"/>
    </row>
    <row r="32" spans="1:25" x14ac:dyDescent="0.25">
      <c r="A32" s="110" t="s">
        <v>155</v>
      </c>
      <c r="B32" s="115" t="s">
        <v>254</v>
      </c>
      <c r="C32" s="137"/>
      <c r="D32" s="250">
        <v>0</v>
      </c>
      <c r="E32" s="131"/>
      <c r="F32" s="256">
        <v>0</v>
      </c>
      <c r="G32" s="133"/>
      <c r="H32" s="80"/>
      <c r="I32" s="237"/>
    </row>
    <row r="33" spans="1:20" x14ac:dyDescent="0.25">
      <c r="A33" s="110" t="s">
        <v>156</v>
      </c>
      <c r="B33" s="115" t="s">
        <v>255</v>
      </c>
      <c r="C33" s="137"/>
      <c r="D33" s="250">
        <v>0</v>
      </c>
      <c r="E33" s="131"/>
      <c r="F33" s="256">
        <v>0</v>
      </c>
      <c r="G33" s="133"/>
      <c r="H33" s="80"/>
      <c r="I33" s="80"/>
    </row>
    <row r="34" spans="1:20" x14ac:dyDescent="0.25">
      <c r="A34" s="110" t="s">
        <v>256</v>
      </c>
      <c r="B34" s="115" t="s">
        <v>257</v>
      </c>
      <c r="C34" s="137"/>
      <c r="D34" s="250">
        <v>0</v>
      </c>
      <c r="E34" s="131"/>
      <c r="F34" s="256">
        <v>0</v>
      </c>
      <c r="G34" s="133"/>
      <c r="H34" s="80"/>
      <c r="I34" s="80"/>
    </row>
    <row r="35" spans="1:20" x14ac:dyDescent="0.25">
      <c r="A35" s="110" t="s">
        <v>258</v>
      </c>
      <c r="B35" s="115" t="s">
        <v>259</v>
      </c>
      <c r="C35" s="137"/>
      <c r="D35" s="250">
        <v>0</v>
      </c>
      <c r="E35" s="131"/>
      <c r="F35" s="256">
        <v>0</v>
      </c>
      <c r="G35" s="133"/>
      <c r="H35" s="80"/>
      <c r="I35" s="80"/>
    </row>
    <row r="36" spans="1:20" x14ac:dyDescent="0.25">
      <c r="A36" s="110" t="s">
        <v>260</v>
      </c>
      <c r="B36" s="115" t="s">
        <v>261</v>
      </c>
      <c r="C36" s="137"/>
      <c r="D36" s="250">
        <v>0</v>
      </c>
      <c r="E36" s="131"/>
      <c r="F36" s="256">
        <v>0</v>
      </c>
      <c r="G36" s="133"/>
      <c r="H36" s="80"/>
      <c r="I36" s="80"/>
    </row>
    <row r="37" spans="1:20" x14ac:dyDescent="0.25">
      <c r="A37" s="110" t="s">
        <v>262</v>
      </c>
      <c r="B37" s="115" t="s">
        <v>263</v>
      </c>
      <c r="C37" s="137"/>
      <c r="D37" s="250">
        <v>0</v>
      </c>
      <c r="E37" s="131"/>
      <c r="F37" s="256">
        <v>0</v>
      </c>
      <c r="G37" s="133"/>
      <c r="H37" s="80"/>
      <c r="I37" s="80"/>
    </row>
    <row r="38" spans="1:20" x14ac:dyDescent="0.25">
      <c r="A38" s="110" t="s">
        <v>264</v>
      </c>
      <c r="B38" s="115" t="s">
        <v>265</v>
      </c>
      <c r="C38" s="137"/>
      <c r="D38" s="250">
        <v>0</v>
      </c>
      <c r="E38" s="131"/>
      <c r="F38" s="256">
        <v>0</v>
      </c>
      <c r="G38" s="133"/>
      <c r="H38" s="80"/>
      <c r="I38" s="80"/>
    </row>
    <row r="39" spans="1:20" x14ac:dyDescent="0.25">
      <c r="A39" s="110" t="s">
        <v>266</v>
      </c>
      <c r="B39" s="115" t="s">
        <v>267</v>
      </c>
      <c r="C39" s="137"/>
      <c r="D39" s="250">
        <v>0</v>
      </c>
      <c r="E39" s="131"/>
      <c r="F39" s="256">
        <v>0</v>
      </c>
      <c r="G39" s="133"/>
      <c r="H39" s="80"/>
      <c r="I39" s="80"/>
    </row>
    <row r="40" spans="1:20" x14ac:dyDescent="0.25">
      <c r="A40" s="110" t="s">
        <v>268</v>
      </c>
      <c r="B40" s="115" t="s">
        <v>269</v>
      </c>
      <c r="C40" s="137"/>
      <c r="D40" s="250">
        <v>0</v>
      </c>
      <c r="E40" s="131"/>
      <c r="F40" s="256">
        <v>0</v>
      </c>
      <c r="G40" s="133"/>
      <c r="H40" s="80"/>
      <c r="I40" s="80"/>
    </row>
    <row r="41" spans="1:20" x14ac:dyDescent="0.25">
      <c r="A41" s="110" t="s">
        <v>270</v>
      </c>
      <c r="B41" s="115" t="s">
        <v>271</v>
      </c>
      <c r="C41" s="137"/>
      <c r="D41" s="249">
        <v>0</v>
      </c>
      <c r="E41" s="131"/>
      <c r="F41" s="257">
        <v>0</v>
      </c>
      <c r="G41" s="133"/>
      <c r="H41" s="80"/>
      <c r="I41" s="80"/>
    </row>
    <row r="42" spans="1:20" ht="18" customHeight="1" x14ac:dyDescent="0.25">
      <c r="A42" s="110" t="s">
        <v>272</v>
      </c>
      <c r="B42" s="115" t="s">
        <v>273</v>
      </c>
      <c r="C42" s="137"/>
      <c r="D42" s="249">
        <v>0</v>
      </c>
      <c r="E42" s="131"/>
      <c r="F42" s="257">
        <v>0</v>
      </c>
      <c r="G42" s="133"/>
      <c r="H42" s="80"/>
      <c r="I42" s="80"/>
    </row>
    <row r="43" spans="1:20" x14ac:dyDescent="0.25">
      <c r="A43" s="110"/>
      <c r="B43" s="116"/>
      <c r="C43" s="117"/>
      <c r="D43" s="117"/>
      <c r="E43" s="118"/>
      <c r="F43" s="118"/>
      <c r="G43" s="118"/>
      <c r="H43" s="97"/>
      <c r="I43" s="119"/>
    </row>
    <row r="44" spans="1:20" ht="63.75" x14ac:dyDescent="0.25">
      <c r="A44" s="110" t="s">
        <v>274</v>
      </c>
      <c r="B44" s="120" t="s">
        <v>275</v>
      </c>
      <c r="C44" s="302">
        <f>D23/1000</f>
        <v>0.54704885234216893</v>
      </c>
      <c r="D44" s="303"/>
      <c r="E44" s="304">
        <f>I44</f>
        <v>0.22481835351132906</v>
      </c>
      <c r="F44" s="305"/>
      <c r="G44" s="306"/>
      <c r="H44" s="121"/>
      <c r="I44" s="241">
        <f>F23/1000</f>
        <v>0.22481835351132906</v>
      </c>
    </row>
    <row r="45" spans="1:20" x14ac:dyDescent="0.25">
      <c r="A45" s="122"/>
      <c r="B45" s="123"/>
      <c r="C45" s="124"/>
      <c r="D45" s="124"/>
      <c r="E45" s="125"/>
      <c r="F45" s="125"/>
      <c r="G45" s="125"/>
      <c r="H45" s="126"/>
      <c r="I45" s="126"/>
    </row>
    <row r="46" spans="1:20" x14ac:dyDescent="0.25">
      <c r="A46" s="127" t="s">
        <v>276</v>
      </c>
      <c r="B46" s="76" t="s">
        <v>292</v>
      </c>
      <c r="D46" s="76" t="s">
        <v>293</v>
      </c>
      <c r="K46" s="127"/>
      <c r="L46" s="127"/>
      <c r="M46" s="127"/>
      <c r="N46" s="127"/>
      <c r="O46" s="127"/>
      <c r="P46" s="128"/>
      <c r="Q46" s="103"/>
      <c r="R46" s="99"/>
      <c r="S46" s="99"/>
      <c r="T46" s="99"/>
    </row>
    <row r="47" spans="1:20" ht="36" customHeight="1" x14ac:dyDescent="0.25">
      <c r="A47" s="127" t="s">
        <v>277</v>
      </c>
      <c r="B47" s="76" t="s">
        <v>286</v>
      </c>
      <c r="D47" s="76" t="s">
        <v>294</v>
      </c>
      <c r="E47" s="74"/>
      <c r="I47" s="315"/>
      <c r="J47" s="315"/>
      <c r="K47" s="315"/>
      <c r="L47" s="315"/>
      <c r="M47" s="315"/>
      <c r="N47" s="315"/>
      <c r="O47" s="315"/>
      <c r="P47" s="128"/>
      <c r="Q47" s="103"/>
      <c r="R47" s="99"/>
      <c r="S47" s="99"/>
      <c r="T47" s="99"/>
    </row>
    <row r="48" spans="1:20" ht="31.5" customHeight="1" x14ac:dyDescent="0.25"/>
    <row r="49" spans="1:9" s="99" customFormat="1" ht="69.75" customHeight="1" x14ac:dyDescent="0.25">
      <c r="H49" s="102"/>
      <c r="I49" s="103"/>
    </row>
    <row r="50" spans="1:9" s="99" customFormat="1" ht="18.75" customHeight="1" x14ac:dyDescent="0.25">
      <c r="A50" s="315"/>
      <c r="B50" s="315"/>
      <c r="C50" s="315"/>
      <c r="D50" s="315"/>
      <c r="E50" s="315"/>
      <c r="F50" s="315"/>
      <c r="G50" s="315"/>
      <c r="H50" s="102"/>
      <c r="I50" s="103"/>
    </row>
    <row r="51" spans="1:9" s="99" customFormat="1" ht="41.25" customHeight="1" x14ac:dyDescent="0.25">
      <c r="A51" s="316" t="s">
        <v>278</v>
      </c>
      <c r="B51" s="316"/>
      <c r="C51" s="316"/>
      <c r="D51" s="316"/>
      <c r="E51" s="316"/>
      <c r="F51" s="316"/>
      <c r="G51" s="316"/>
      <c r="H51" s="102"/>
      <c r="I51" s="103"/>
    </row>
    <row r="52" spans="1:9" s="99" customFormat="1" ht="38.25" customHeight="1" x14ac:dyDescent="0.25">
      <c r="A52" s="296" t="s">
        <v>279</v>
      </c>
      <c r="B52" s="296"/>
      <c r="C52" s="296"/>
      <c r="D52" s="296"/>
      <c r="E52" s="296"/>
      <c r="F52" s="296"/>
      <c r="G52" s="296"/>
      <c r="H52" s="129"/>
      <c r="I52" s="103"/>
    </row>
    <row r="53" spans="1:9" s="99" customFormat="1" ht="18.75" customHeight="1" x14ac:dyDescent="0.25">
      <c r="A53" s="296" t="s">
        <v>280</v>
      </c>
      <c r="B53" s="296"/>
      <c r="C53" s="296"/>
      <c r="D53" s="296"/>
      <c r="E53" s="296"/>
      <c r="F53" s="296"/>
      <c r="G53" s="296"/>
      <c r="H53" s="102"/>
      <c r="I53" s="103"/>
    </row>
    <row r="54" spans="1:9" s="99" customFormat="1" ht="217.5" customHeight="1" x14ac:dyDescent="0.25">
      <c r="A54" s="296" t="s">
        <v>281</v>
      </c>
      <c r="B54" s="296"/>
      <c r="C54" s="296"/>
      <c r="D54" s="296"/>
      <c r="E54" s="296"/>
      <c r="F54" s="296"/>
      <c r="G54" s="296"/>
      <c r="H54" s="102"/>
      <c r="I54" s="103"/>
    </row>
    <row r="55" spans="1:9" ht="53.25" customHeight="1" x14ac:dyDescent="0.25">
      <c r="A55" s="297"/>
      <c r="B55" s="298"/>
      <c r="C55" s="298"/>
      <c r="D55" s="298"/>
      <c r="E55" s="298"/>
      <c r="F55" s="298"/>
      <c r="G55" s="298"/>
    </row>
    <row r="56" spans="1:9" x14ac:dyDescent="0.25">
      <c r="A56" s="299"/>
      <c r="B56" s="299"/>
      <c r="C56" s="299"/>
      <c r="D56" s="299"/>
      <c r="E56" s="299"/>
      <c r="F56" s="299"/>
      <c r="G56" s="299"/>
    </row>
    <row r="57" spans="1:9" x14ac:dyDescent="0.25">
      <c r="B57" s="129"/>
    </row>
    <row r="61" spans="1:9" x14ac:dyDescent="0.25">
      <c r="B61" s="129"/>
    </row>
  </sheetData>
  <mergeCells count="28">
    <mergeCell ref="E11:X11"/>
    <mergeCell ref="I47:O47"/>
    <mergeCell ref="A50:G50"/>
    <mergeCell ref="A51:G51"/>
    <mergeCell ref="A52:G52"/>
    <mergeCell ref="F13:G13"/>
    <mergeCell ref="E12:J12"/>
    <mergeCell ref="A53:G53"/>
    <mergeCell ref="A55:G55"/>
    <mergeCell ref="A56:G56"/>
    <mergeCell ref="C15:D15"/>
    <mergeCell ref="C14:D14"/>
    <mergeCell ref="A54:G54"/>
    <mergeCell ref="C44:D44"/>
    <mergeCell ref="E44:G44"/>
    <mergeCell ref="A17:G17"/>
    <mergeCell ref="C18:D18"/>
    <mergeCell ref="E18:G18"/>
    <mergeCell ref="C19:D19"/>
    <mergeCell ref="E19:G19"/>
    <mergeCell ref="A8:P8"/>
    <mergeCell ref="C9:P9"/>
    <mergeCell ref="A4:P4"/>
    <mergeCell ref="S4:T4"/>
    <mergeCell ref="A5:P5"/>
    <mergeCell ref="Q5:U7"/>
    <mergeCell ref="G6:J6"/>
    <mergeCell ref="G7:J7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K116"/>
  <sheetViews>
    <sheetView workbookViewId="0">
      <selection activeCell="C8" sqref="C8"/>
    </sheetView>
  </sheetViews>
  <sheetFormatPr defaultRowHeight="15" x14ac:dyDescent="0.25"/>
  <cols>
    <col min="1" max="1" width="8.875" style="151" bestFit="1" customWidth="1"/>
    <col min="2" max="2" width="15.5" style="151" customWidth="1"/>
    <col min="3" max="3" width="59.5" style="151" customWidth="1"/>
    <col min="4" max="4" width="32.25" style="151" customWidth="1"/>
    <col min="5" max="6" width="21.5" style="151" customWidth="1"/>
    <col min="7" max="7" width="12" style="151" customWidth="1"/>
    <col min="8" max="8" width="14.875" style="151" hidden="1" customWidth="1"/>
    <col min="9" max="9" width="8" style="151" hidden="1" customWidth="1"/>
    <col min="10" max="10" width="13.5" style="151" hidden="1" customWidth="1"/>
    <col min="11" max="11" width="14.5" style="151" hidden="1" customWidth="1"/>
    <col min="12" max="16384" width="9" style="151"/>
  </cols>
  <sheetData>
    <row r="1" spans="1:11" x14ac:dyDescent="0.25">
      <c r="A1" s="148"/>
      <c r="B1" s="148"/>
      <c r="C1" s="148"/>
      <c r="D1" s="149"/>
      <c r="E1" s="150"/>
      <c r="F1" s="336" t="s">
        <v>159</v>
      </c>
      <c r="G1" s="336"/>
      <c r="H1" s="151" t="s">
        <v>162</v>
      </c>
      <c r="J1" s="151" t="s">
        <v>162</v>
      </c>
      <c r="K1" s="151" t="s">
        <v>162</v>
      </c>
    </row>
    <row r="2" spans="1:11" ht="15" customHeight="1" x14ac:dyDescent="0.25">
      <c r="A2" s="148"/>
      <c r="B2" s="148"/>
      <c r="C2" s="148"/>
      <c r="D2" s="337" t="s">
        <v>283</v>
      </c>
      <c r="E2" s="337"/>
      <c r="F2" s="337"/>
      <c r="G2" s="337"/>
    </row>
    <row r="3" spans="1:11" x14ac:dyDescent="0.25">
      <c r="A3" s="148"/>
      <c r="B3" s="148"/>
      <c r="C3" s="148"/>
      <c r="D3" s="338" t="s">
        <v>288</v>
      </c>
      <c r="E3" s="338"/>
      <c r="F3" s="338"/>
      <c r="G3" s="338"/>
    </row>
    <row r="4" spans="1:11" x14ac:dyDescent="0.25">
      <c r="A4" s="148"/>
      <c r="B4" s="148"/>
      <c r="C4" s="148"/>
      <c r="D4" s="152"/>
      <c r="E4" s="152"/>
      <c r="F4" s="339">
        <f ca="1">TODAY()</f>
        <v>43518</v>
      </c>
      <c r="G4" s="339"/>
    </row>
    <row r="5" spans="1:11" ht="36" customHeight="1" x14ac:dyDescent="0.25">
      <c r="A5" s="340" t="s">
        <v>163</v>
      </c>
      <c r="B5" s="340"/>
      <c r="C5" s="340"/>
      <c r="D5" s="340"/>
      <c r="E5" s="340"/>
      <c r="F5" s="340"/>
      <c r="G5" s="340"/>
    </row>
    <row r="6" spans="1:11" x14ac:dyDescent="0.25">
      <c r="A6" s="153" t="s">
        <v>164</v>
      </c>
      <c r="B6" s="154"/>
      <c r="C6" s="238" t="s">
        <v>296</v>
      </c>
      <c r="D6" s="155"/>
      <c r="E6" s="155"/>
      <c r="F6" s="155"/>
      <c r="G6" s="155"/>
    </row>
    <row r="7" spans="1:11" ht="28.5" customHeight="1" x14ac:dyDescent="0.25">
      <c r="A7" s="153" t="s">
        <v>165</v>
      </c>
      <c r="B7" s="153"/>
      <c r="C7" s="341" t="s">
        <v>295</v>
      </c>
      <c r="D7" s="341"/>
      <c r="E7" s="341"/>
      <c r="F7" s="341"/>
      <c r="G7" s="341"/>
    </row>
    <row r="8" spans="1:11" x14ac:dyDescent="0.25">
      <c r="A8" s="156"/>
      <c r="B8" s="156"/>
      <c r="C8" s="156"/>
      <c r="D8" s="156"/>
      <c r="E8" s="156"/>
      <c r="F8" s="156"/>
      <c r="G8" s="156"/>
    </row>
    <row r="9" spans="1:11" x14ac:dyDescent="0.25">
      <c r="A9" s="156" t="s">
        <v>166</v>
      </c>
      <c r="B9" s="157" t="s">
        <v>167</v>
      </c>
      <c r="C9" s="156"/>
      <c r="D9" s="156"/>
      <c r="E9" s="156"/>
      <c r="F9" s="156"/>
      <c r="G9" s="156"/>
    </row>
    <row r="10" spans="1:11" x14ac:dyDescent="0.25">
      <c r="A10" s="156" t="s">
        <v>168</v>
      </c>
      <c r="B10" s="242" t="s">
        <v>289</v>
      </c>
      <c r="C10" s="156"/>
      <c r="D10" s="156"/>
      <c r="E10" s="156"/>
      <c r="F10" s="156"/>
      <c r="G10" s="156"/>
    </row>
    <row r="11" spans="1:11" x14ac:dyDescent="0.25">
      <c r="A11" s="156" t="s">
        <v>169</v>
      </c>
      <c r="B11" s="156"/>
      <c r="C11" s="157">
        <v>2016</v>
      </c>
      <c r="D11" s="156"/>
      <c r="E11" s="156"/>
      <c r="F11" s="156"/>
      <c r="G11" s="156"/>
    </row>
    <row r="12" spans="1:11" ht="15.75" thickBot="1" x14ac:dyDescent="0.3">
      <c r="A12" s="156"/>
      <c r="B12" s="156"/>
      <c r="C12" s="156"/>
      <c r="D12" s="156"/>
      <c r="E12" s="156"/>
      <c r="F12" s="156"/>
      <c r="G12" s="156"/>
      <c r="J12" s="328" t="s">
        <v>170</v>
      </c>
      <c r="K12" s="328"/>
    </row>
    <row r="13" spans="1:11" ht="30.75" thickBot="1" x14ac:dyDescent="0.3">
      <c r="A13" s="158" t="s">
        <v>0</v>
      </c>
      <c r="B13" s="158" t="s">
        <v>14</v>
      </c>
      <c r="C13" s="158" t="s">
        <v>171</v>
      </c>
      <c r="D13" s="158" t="s">
        <v>172</v>
      </c>
      <c r="E13" s="158" t="s">
        <v>173</v>
      </c>
      <c r="F13" s="158" t="s">
        <v>174</v>
      </c>
      <c r="G13" s="158" t="s">
        <v>11</v>
      </c>
      <c r="H13" s="159" t="s">
        <v>175</v>
      </c>
      <c r="J13" s="159" t="s">
        <v>176</v>
      </c>
      <c r="K13" s="159" t="s">
        <v>177</v>
      </c>
    </row>
    <row r="14" spans="1:11" ht="15.75" thickBot="1" x14ac:dyDescent="0.3">
      <c r="A14" s="329" t="s">
        <v>178</v>
      </c>
      <c r="B14" s="330"/>
      <c r="C14" s="330"/>
      <c r="D14" s="330"/>
      <c r="E14" s="330"/>
      <c r="F14" s="330"/>
      <c r="G14" s="331"/>
      <c r="J14" s="151">
        <v>10</v>
      </c>
      <c r="K14" s="151">
        <f>SUMIF($H$16:$H$22,J14,$E$16:$E$22)</f>
        <v>0</v>
      </c>
    </row>
    <row r="15" spans="1:11" x14ac:dyDescent="0.25">
      <c r="A15" s="160" t="s">
        <v>179</v>
      </c>
      <c r="B15" s="161"/>
      <c r="C15" s="162" t="s">
        <v>180</v>
      </c>
      <c r="D15" s="163"/>
      <c r="E15" s="164"/>
      <c r="F15" s="165">
        <f>SUM(F16:F22)</f>
        <v>0</v>
      </c>
      <c r="G15" s="166" t="s">
        <v>181</v>
      </c>
      <c r="J15" s="151">
        <v>35</v>
      </c>
      <c r="K15" s="151">
        <f t="shared" ref="K15:K17" si="0">SUMIF($H$16:$H$22,J15,$E$16:$E$22)</f>
        <v>0</v>
      </c>
    </row>
    <row r="16" spans="1:11" x14ac:dyDescent="0.25">
      <c r="A16" s="167" t="s">
        <v>182</v>
      </c>
      <c r="B16" s="244"/>
      <c r="C16" s="169" t="str">
        <f>IFERROR(INDEX('[1]Сборник МинЭнерго'!$B$110:$B$193,MATCH(B16,'[1]Сборник МинЭнерго'!$A$110:$A$193,0)),"-")</f>
        <v>-</v>
      </c>
      <c r="D16" s="170">
        <f>IFERROR(INDEX('[1]Сборник МинЭнерго'!$C$110:$C$193,MATCH(B16,'[1]Сборник МинЭнерго'!$A$110:$A$193,0)),0)</f>
        <v>0</v>
      </c>
      <c r="E16" s="171"/>
      <c r="F16" s="172">
        <f>D16*E16</f>
        <v>0</v>
      </c>
      <c r="G16" s="173" t="str">
        <f>IFERROR(INDEX('[1]Сборник МинЭнерго'!$D$110:$D$193,MATCH(B16,'[1]Сборник МинЭнерго'!$A$110:$A$193,0)),"-")</f>
        <v>-</v>
      </c>
      <c r="H16" s="174" t="str">
        <f>IFERROR(INDEX('[1]Сборник МинЭнерго'!$F$110:$F$193,MATCH(B16,'[1]Сборник МинЭнерго'!$A$110:$A$193,0)),"-")</f>
        <v>-</v>
      </c>
      <c r="J16" s="151">
        <v>110</v>
      </c>
      <c r="K16" s="151">
        <f t="shared" si="0"/>
        <v>0</v>
      </c>
    </row>
    <row r="17" spans="1:11" x14ac:dyDescent="0.25">
      <c r="A17" s="167" t="s">
        <v>183</v>
      </c>
      <c r="B17" s="168"/>
      <c r="C17" s="169" t="str">
        <f>IFERROR(INDEX('[1]Сборник МинЭнерго'!$B$110:$B$193,MATCH(B17,'[1]Сборник МинЭнерго'!$A$110:$A$193,0)),"-")</f>
        <v>-</v>
      </c>
      <c r="D17" s="170">
        <f>IFERROR(INDEX('[1]Сборник МинЭнерго'!$C$110:$C$193,MATCH(B17,'[1]Сборник МинЭнерго'!$A$110:$A$193,0)),0)</f>
        <v>0</v>
      </c>
      <c r="E17" s="175"/>
      <c r="F17" s="176">
        <f t="shared" ref="F17:F22" si="1">D17*E17</f>
        <v>0</v>
      </c>
      <c r="G17" s="173" t="str">
        <f>IFERROR(INDEX('[1]Сборник МинЭнерго'!$D$110:$D$193,MATCH(B17,'[1]Сборник МинЭнерго'!$A$110:$A$193,0)),"-")</f>
        <v>-</v>
      </c>
      <c r="H17" s="174" t="str">
        <f>IFERROR(INDEX('[1]Сборник МинЭнерго'!$F$110:$F$193,MATCH(B17,'[1]Сборник МинЭнерго'!$A$110:$A$193,0)),"-")</f>
        <v>-</v>
      </c>
      <c r="J17" s="151">
        <v>220</v>
      </c>
      <c r="K17" s="151">
        <f t="shared" si="0"/>
        <v>0</v>
      </c>
    </row>
    <row r="18" spans="1:11" x14ac:dyDescent="0.25">
      <c r="A18" s="167" t="s">
        <v>184</v>
      </c>
      <c r="B18" s="168"/>
      <c r="C18" s="169" t="str">
        <f>IFERROR(INDEX('[1]Сборник МинЭнерго'!$B$110:$B$193,MATCH(B18,'[1]Сборник МинЭнерго'!$A$110:$A$193,0)),"-")</f>
        <v>-</v>
      </c>
      <c r="D18" s="170">
        <f>IFERROR(INDEX('[1]Сборник МинЭнерго'!$C$110:$C$193,MATCH(B18,'[1]Сборник МинЭнерго'!$A$110:$A$193,0)),0)</f>
        <v>0</v>
      </c>
      <c r="E18" s="175"/>
      <c r="F18" s="176">
        <f t="shared" si="1"/>
        <v>0</v>
      </c>
      <c r="G18" s="173" t="str">
        <f>IFERROR(INDEX('[1]Сборник МинЭнерго'!$D$110:$D$193,MATCH(B18,'[1]Сборник МинЭнерго'!$A$110:$A$193,0)),"-")</f>
        <v>-</v>
      </c>
      <c r="H18" s="174" t="str">
        <f>IFERROR(INDEX('[1]Сборник МинЭнерго'!$F$110:$F$193,MATCH(B18,'[1]Сборник МинЭнерго'!$A$110:$A$193,0)),"-")</f>
        <v>-</v>
      </c>
    </row>
    <row r="19" spans="1:11" x14ac:dyDescent="0.25">
      <c r="A19" s="167" t="s">
        <v>185</v>
      </c>
      <c r="B19" s="168"/>
      <c r="C19" s="169" t="str">
        <f>IFERROR(INDEX('[1]Сборник МинЭнерго'!$B$110:$B$193,MATCH(B19,'[1]Сборник МинЭнерго'!$A$110:$A$193,0)),"-")</f>
        <v>-</v>
      </c>
      <c r="D19" s="170">
        <f>IFERROR(INDEX('[1]Сборник МинЭнерго'!$C$110:$C$193,MATCH(B19,'[1]Сборник МинЭнерго'!$A$110:$A$193,0)),0)</f>
        <v>0</v>
      </c>
      <c r="E19" s="175"/>
      <c r="F19" s="176">
        <f t="shared" si="1"/>
        <v>0</v>
      </c>
      <c r="G19" s="173" t="str">
        <f>IFERROR(INDEX('[1]Сборник МинЭнерго'!$D$110:$D$193,MATCH(B19,'[1]Сборник МинЭнерго'!$A$110:$A$193,0)),"-")</f>
        <v>-</v>
      </c>
      <c r="H19" s="174" t="str">
        <f>IFERROR(INDEX('[1]Сборник МинЭнерго'!$F$110:$F$193,MATCH(B19,'[1]Сборник МинЭнерго'!$A$110:$A$193,0)),"-")</f>
        <v>-</v>
      </c>
    </row>
    <row r="20" spans="1:11" x14ac:dyDescent="0.25">
      <c r="A20" s="167" t="s">
        <v>186</v>
      </c>
      <c r="B20" s="168"/>
      <c r="C20" s="169" t="str">
        <f>IFERROR(INDEX('[1]Сборник МинЭнерго'!$B$110:$B$193,MATCH(B20,'[1]Сборник МинЭнерго'!$A$110:$A$193,0)),"-")</f>
        <v>-</v>
      </c>
      <c r="D20" s="170">
        <f>IFERROR(INDEX('[1]Сборник МинЭнерго'!$C$110:$C$193,MATCH(B20,'[1]Сборник МинЭнерго'!$A$110:$A$193,0)),0)</f>
        <v>0</v>
      </c>
      <c r="E20" s="175"/>
      <c r="F20" s="176">
        <f t="shared" si="1"/>
        <v>0</v>
      </c>
      <c r="G20" s="173" t="str">
        <f>IFERROR(INDEX('[1]Сборник МинЭнерго'!$D$110:$D$193,MATCH(B20,'[1]Сборник МинЭнерго'!$A$110:$A$193,0)),"-")</f>
        <v>-</v>
      </c>
      <c r="H20" s="174" t="str">
        <f>IFERROR(INDEX('[1]Сборник МинЭнерго'!$F$110:$F$193,MATCH(B20,'[1]Сборник МинЭнерго'!$A$110:$A$193,0)),"-")</f>
        <v>-</v>
      </c>
    </row>
    <row r="21" spans="1:11" x14ac:dyDescent="0.25">
      <c r="A21" s="167" t="s">
        <v>187</v>
      </c>
      <c r="B21" s="168"/>
      <c r="C21" s="169" t="str">
        <f>IFERROR(INDEX('[1]Сборник МинЭнерго'!$B$110:$B$193,MATCH(B21,'[1]Сборник МинЭнерго'!$A$110:$A$193,0)),"-")</f>
        <v>-</v>
      </c>
      <c r="D21" s="170">
        <f>IFERROR(INDEX('[1]Сборник МинЭнерго'!$C$110:$C$193,MATCH(B21,'[1]Сборник МинЭнерго'!$A$110:$A$193,0)),0)</f>
        <v>0</v>
      </c>
      <c r="E21" s="175"/>
      <c r="F21" s="176">
        <f t="shared" si="1"/>
        <v>0</v>
      </c>
      <c r="G21" s="173" t="str">
        <f>IFERROR(INDEX('[1]Сборник МинЭнерго'!$D$110:$D$193,MATCH(B21,'[1]Сборник МинЭнерго'!$A$110:$A$193,0)),"-")</f>
        <v>-</v>
      </c>
      <c r="H21" s="174" t="str">
        <f>IFERROR(INDEX('[1]Сборник МинЭнерго'!$F$110:$F$193,MATCH(B21,'[1]Сборник МинЭнерго'!$A$110:$A$193,0)),"-")</f>
        <v>-</v>
      </c>
    </row>
    <row r="22" spans="1:11" ht="15.75" thickBot="1" x14ac:dyDescent="0.3">
      <c r="A22" s="177" t="s">
        <v>188</v>
      </c>
      <c r="B22" s="178"/>
      <c r="C22" s="179" t="str">
        <f>IFERROR(INDEX('[1]Сборник МинЭнерго'!$B$110:$B$193,MATCH(B22,'[1]Сборник МинЭнерго'!$A$110:$A$193,0)),"-")</f>
        <v>-</v>
      </c>
      <c r="D22" s="180">
        <f>IFERROR(INDEX('[1]Сборник МинЭнерго'!$C$110:$C$193,MATCH(B22,'[1]Сборник МинЭнерго'!$A$110:$A$193,0)),0)</f>
        <v>0</v>
      </c>
      <c r="E22" s="181"/>
      <c r="F22" s="182">
        <f t="shared" si="1"/>
        <v>0</v>
      </c>
      <c r="G22" s="183" t="str">
        <f>IFERROR(INDEX('[1]Сборник МинЭнерго'!$D$110:$D$193,MATCH(B22,'[1]Сборник МинЭнерго'!$A$110:$A$193,0)),"-")</f>
        <v>-</v>
      </c>
      <c r="H22" s="174" t="str">
        <f>IFERROR(INDEX('[1]Сборник МинЭнерго'!$F$110:$F$193,MATCH(B22,'[1]Сборник МинЭнерго'!$A$110:$A$193,0)),"-")</f>
        <v>-</v>
      </c>
    </row>
    <row r="23" spans="1:11" x14ac:dyDescent="0.25">
      <c r="A23" s="160" t="s">
        <v>189</v>
      </c>
      <c r="B23" s="161"/>
      <c r="C23" s="162" t="s">
        <v>190</v>
      </c>
      <c r="D23" s="184"/>
      <c r="E23" s="185"/>
      <c r="F23" s="186">
        <f>SUM(F24:F30)</f>
        <v>0</v>
      </c>
      <c r="G23" s="187" t="s">
        <v>181</v>
      </c>
    </row>
    <row r="24" spans="1:11" x14ac:dyDescent="0.25">
      <c r="A24" s="188" t="s">
        <v>191</v>
      </c>
      <c r="B24" s="189"/>
      <c r="C24" s="169" t="str">
        <f>IFERROR(INDEX('[1]Сборник МинЭнерго'!$B$194:$B$201,MATCH(B24,Демонтаж_ВЛ,0)),"-")</f>
        <v>-</v>
      </c>
      <c r="D24" s="170">
        <f>IFERROR(INDEX('[1]Сборник МинЭнерго'!$C$194:$C$201,MATCH(B24,Демонтаж_ВЛ,0)),0)</f>
        <v>0</v>
      </c>
      <c r="E24" s="171"/>
      <c r="F24" s="170">
        <f t="shared" ref="F24:F30" si="2">D24*E24</f>
        <v>0</v>
      </c>
      <c r="G24" s="173" t="str">
        <f>IFERROR(INDEX('[1]Сборник МинЭнерго'!$D$194:$D$201,MATCH(B24,Демонтаж_ВЛ,0)),"-")</f>
        <v>-</v>
      </c>
    </row>
    <row r="25" spans="1:11" x14ac:dyDescent="0.25">
      <c r="A25" s="188" t="s">
        <v>192</v>
      </c>
      <c r="B25" s="189"/>
      <c r="C25" s="169" t="str">
        <f>IFERROR(INDEX('[1]Сборник МинЭнерго'!$B$194:$B$201,MATCH(B25,Демонтаж_ВЛ,0)),"-")</f>
        <v>-</v>
      </c>
      <c r="D25" s="170">
        <f>IFERROR(INDEX('[1]Сборник МинЭнерго'!$C$194:$C$201,MATCH(B25,Демонтаж_ВЛ,0)),0)</f>
        <v>0</v>
      </c>
      <c r="E25" s="175"/>
      <c r="F25" s="170">
        <f t="shared" si="2"/>
        <v>0</v>
      </c>
      <c r="G25" s="173" t="str">
        <f>IFERROR(INDEX('[1]Сборник МинЭнерго'!$D$194:$D$201,MATCH(B25,Демонтаж_ВЛ,0)),"-")</f>
        <v>-</v>
      </c>
    </row>
    <row r="26" spans="1:11" x14ac:dyDescent="0.25">
      <c r="A26" s="188" t="s">
        <v>193</v>
      </c>
      <c r="B26" s="189"/>
      <c r="C26" s="169" t="str">
        <f>IFERROR(INDEX('[1]Сборник МинЭнерго'!$B$194:$B$201,MATCH(B26,Демонтаж_ВЛ,0)),"-")</f>
        <v>-</v>
      </c>
      <c r="D26" s="170">
        <f>IFERROR(INDEX('[1]Сборник МинЭнерго'!$C$194:$C$201,MATCH(B26,Демонтаж_ВЛ,0)),0)</f>
        <v>0</v>
      </c>
      <c r="E26" s="175"/>
      <c r="F26" s="170">
        <f t="shared" si="2"/>
        <v>0</v>
      </c>
      <c r="G26" s="173" t="str">
        <f>IFERROR(INDEX('[1]Сборник МинЭнерго'!$D$194:$D$201,MATCH(B26,Демонтаж_ВЛ,0)),"-")</f>
        <v>-</v>
      </c>
    </row>
    <row r="27" spans="1:11" x14ac:dyDescent="0.25">
      <c r="A27" s="188" t="s">
        <v>194</v>
      </c>
      <c r="B27" s="189"/>
      <c r="C27" s="169" t="str">
        <f>IFERROR(INDEX('[1]Сборник МинЭнерго'!$B$194:$B$201,MATCH(B27,Демонтаж_ВЛ,0)),"-")</f>
        <v>-</v>
      </c>
      <c r="D27" s="170">
        <f>IFERROR(INDEX('[1]Сборник МинЭнерго'!$C$194:$C$201,MATCH(B27,Демонтаж_ВЛ,0)),0)</f>
        <v>0</v>
      </c>
      <c r="E27" s="175"/>
      <c r="F27" s="170">
        <f t="shared" si="2"/>
        <v>0</v>
      </c>
      <c r="G27" s="173" t="str">
        <f>IFERROR(INDEX('[1]Сборник МинЭнерго'!$D$194:$D$201,MATCH(B27,Демонтаж_ВЛ,0)),"-")</f>
        <v>-</v>
      </c>
    </row>
    <row r="28" spans="1:11" x14ac:dyDescent="0.25">
      <c r="A28" s="188" t="s">
        <v>195</v>
      </c>
      <c r="B28" s="189"/>
      <c r="C28" s="169" t="str">
        <f>IFERROR(INDEX('[1]Сборник МинЭнерго'!$B$194:$B$201,MATCH(B28,Демонтаж_ВЛ,0)),"-")</f>
        <v>-</v>
      </c>
      <c r="D28" s="170">
        <f>IFERROR(INDEX('[1]Сборник МинЭнерго'!$C$194:$C$201,MATCH(B28,Демонтаж_ВЛ,0)),0)</f>
        <v>0</v>
      </c>
      <c r="E28" s="175"/>
      <c r="F28" s="170">
        <f t="shared" si="2"/>
        <v>0</v>
      </c>
      <c r="G28" s="173" t="str">
        <f>IFERROR(INDEX('[1]Сборник МинЭнерго'!$D$194:$D$201,MATCH(B28,Демонтаж_ВЛ,0)),"-")</f>
        <v>-</v>
      </c>
    </row>
    <row r="29" spans="1:11" x14ac:dyDescent="0.25">
      <c r="A29" s="188" t="s">
        <v>196</v>
      </c>
      <c r="B29" s="189"/>
      <c r="C29" s="169" t="str">
        <f>IFERROR(INDEX('[1]Сборник МинЭнерго'!$B$194:$B$201,MATCH(B29,Демонтаж_ВЛ,0)),"-")</f>
        <v>-</v>
      </c>
      <c r="D29" s="170">
        <f>IFERROR(INDEX('[1]Сборник МинЭнерго'!$C$194:$C$201,MATCH(B29,Демонтаж_ВЛ,0)),0)</f>
        <v>0</v>
      </c>
      <c r="E29" s="175"/>
      <c r="F29" s="170">
        <f t="shared" si="2"/>
        <v>0</v>
      </c>
      <c r="G29" s="173" t="str">
        <f>IFERROR(INDEX('[1]Сборник МинЭнерго'!$D$194:$D$201,MATCH(B29,Демонтаж_ВЛ,0)),"-")</f>
        <v>-</v>
      </c>
    </row>
    <row r="30" spans="1:11" ht="15.75" thickBot="1" x14ac:dyDescent="0.3">
      <c r="A30" s="190" t="s">
        <v>197</v>
      </c>
      <c r="B30" s="191"/>
      <c r="C30" s="179" t="str">
        <f>IFERROR(INDEX('[1]Сборник МинЭнерго'!$B$194:$B$201,MATCH(B30,Демонтаж_ВЛ,0)),"-")</f>
        <v>-</v>
      </c>
      <c r="D30" s="180">
        <f>IFERROR(INDEX('[1]Сборник МинЭнерго'!$C$194:$C$201,MATCH(B30,Демонтаж_ВЛ,0)),0)</f>
        <v>0</v>
      </c>
      <c r="E30" s="181"/>
      <c r="F30" s="180">
        <f t="shared" si="2"/>
        <v>0</v>
      </c>
      <c r="G30" s="183" t="str">
        <f>IFERROR(INDEX('[1]Сборник МинЭнерго'!$D$194:$D$201,MATCH(B30,Демонтаж_ВЛ,0)),"-")</f>
        <v>-</v>
      </c>
    </row>
    <row r="31" spans="1:11" x14ac:dyDescent="0.25">
      <c r="A31" s="160" t="s">
        <v>198</v>
      </c>
      <c r="B31" s="161"/>
      <c r="C31" s="162" t="s">
        <v>199</v>
      </c>
      <c r="D31" s="184"/>
      <c r="E31" s="185"/>
      <c r="F31" s="186">
        <f ca="1">SUM(F32:F38)</f>
        <v>0</v>
      </c>
      <c r="G31" s="187" t="s">
        <v>181</v>
      </c>
    </row>
    <row r="32" spans="1:11" ht="30" x14ac:dyDescent="0.25">
      <c r="A32" s="188" t="s">
        <v>191</v>
      </c>
      <c r="B32" s="192" t="s">
        <v>200</v>
      </c>
      <c r="C32" s="169" t="str">
        <f>CONCATENATE("Проектно-изыскательские работы для ВЛ-10 (6) кВ, протяженностью ",K14," км")</f>
        <v>Проектно-изыскательские работы для ВЛ-10 (6) кВ, протяженностью 0 км</v>
      </c>
      <c r="D32" s="170" t="s">
        <v>200</v>
      </c>
      <c r="E32" s="193">
        <f>K14</f>
        <v>0</v>
      </c>
      <c r="F32" s="170">
        <f ca="1">IFERROR([6]!Interpol(4,13,'[1]Сборник МинЭнерго'!$J$3:$J$6,'[1]Сборник МинЭнерго'!$K$2:$W$2,'[1]Сборник МинЭнерго'!$K$3:$W$6,J14,K14),0)</f>
        <v>0</v>
      </c>
      <c r="G32" s="173" t="s">
        <v>181</v>
      </c>
    </row>
    <row r="33" spans="1:8" ht="30" x14ac:dyDescent="0.25">
      <c r="A33" s="188" t="s">
        <v>192</v>
      </c>
      <c r="B33" s="192" t="s">
        <v>200</v>
      </c>
      <c r="C33" s="169" t="str">
        <f>CONCATENATE("Проектно-изыскательские работы для ВЛ-35 кВ, протяженностью ",K15," км")</f>
        <v>Проектно-изыскательские работы для ВЛ-35 кВ, протяженностью 0 км</v>
      </c>
      <c r="D33" s="170" t="s">
        <v>200</v>
      </c>
      <c r="E33" s="193">
        <f>K15</f>
        <v>0</v>
      </c>
      <c r="F33" s="170">
        <f ca="1">IFERROR([6]!Interpol(4,13,'[1]Сборник МинЭнерго'!$J$3:$J$6,'[1]Сборник МинЭнерго'!$K$2:$W$2,'[1]Сборник МинЭнерго'!$K$3:$W$6,J15,K15),0)</f>
        <v>0</v>
      </c>
      <c r="G33" s="173" t="s">
        <v>181</v>
      </c>
    </row>
    <row r="34" spans="1:8" ht="30" x14ac:dyDescent="0.25">
      <c r="A34" s="188" t="s">
        <v>193</v>
      </c>
      <c r="B34" s="192" t="s">
        <v>200</v>
      </c>
      <c r="C34" s="169" t="str">
        <f>CONCATENATE("Проектно-изыскательские работы для ВЛ-110 кВ, протяженностью ",K16," км")</f>
        <v>Проектно-изыскательские работы для ВЛ-110 кВ, протяженностью 0 км</v>
      </c>
      <c r="D34" s="170" t="s">
        <v>200</v>
      </c>
      <c r="E34" s="193">
        <f>K16</f>
        <v>0</v>
      </c>
      <c r="F34" s="170">
        <f ca="1">IFERROR([6]!Interpol(4,13,'[1]Сборник МинЭнерго'!$J$3:$J$6,'[1]Сборник МинЭнерго'!$K$2:$W$2,'[1]Сборник МинЭнерго'!$K$3:$W$6,J16,K16),0)</f>
        <v>0</v>
      </c>
      <c r="G34" s="173" t="s">
        <v>181</v>
      </c>
    </row>
    <row r="35" spans="1:8" ht="30" x14ac:dyDescent="0.25">
      <c r="A35" s="188" t="s">
        <v>194</v>
      </c>
      <c r="B35" s="192" t="s">
        <v>200</v>
      </c>
      <c r="C35" s="169" t="str">
        <f>CONCATENATE("Проектно-изыскательские работы для ВЛ-220 кВ, протяженностью ",K17," км")</f>
        <v>Проектно-изыскательские работы для ВЛ-220 кВ, протяженностью 0 км</v>
      </c>
      <c r="D35" s="170" t="s">
        <v>200</v>
      </c>
      <c r="E35" s="193">
        <f>K17</f>
        <v>0</v>
      </c>
      <c r="F35" s="170">
        <f ca="1">IFERROR([6]!Interpol(4,13,'[1]Сборник МинЭнерго'!$J$3:$J$6,'[1]Сборник МинЭнерго'!$K$2:$W$2,'[1]Сборник МинЭнерго'!$K$3:$W$6,J17,K17),0)</f>
        <v>0</v>
      </c>
      <c r="G35" s="173" t="s">
        <v>181</v>
      </c>
    </row>
    <row r="36" spans="1:8" x14ac:dyDescent="0.25">
      <c r="A36" s="188" t="s">
        <v>195</v>
      </c>
      <c r="B36" s="189"/>
      <c r="C36" s="169" t="str">
        <f>IFERROR(INDEX('[1]Сборник МинЭнерго'!$B$202:$B$204,MATCH(B36,ПИР_ВЛ,0)),"-")</f>
        <v>-</v>
      </c>
      <c r="D36" s="170">
        <f>IFERROR(INDEX('[1]Сборник МинЭнерго'!$C$202:$C$204,MATCH(B36,ПИР_ВЛ,0)),0)</f>
        <v>0</v>
      </c>
      <c r="E36" s="194"/>
      <c r="F36" s="170">
        <f t="shared" ref="F36:F38" si="3">D36*E36</f>
        <v>0</v>
      </c>
      <c r="G36" s="173" t="str">
        <f>IFERROR(INDEX('[1]Сборник МинЭнерго'!$D$202:$D$204,MATCH(B36,ПИР_ВЛ,0)),"-")</f>
        <v>-</v>
      </c>
    </row>
    <row r="37" spans="1:8" x14ac:dyDescent="0.25">
      <c r="A37" s="188" t="s">
        <v>196</v>
      </c>
      <c r="B37" s="189"/>
      <c r="C37" s="169" t="str">
        <f>IFERROR(INDEX('[1]Сборник МинЭнерго'!$B$202:$B$204,MATCH(B37,ПИР_ВЛ,0)),"-")</f>
        <v>-</v>
      </c>
      <c r="D37" s="170">
        <f>IFERROR(INDEX('[1]Сборник МинЭнерго'!$C$202:$C$204,MATCH(B37,ПИР_ВЛ,0)),0)</f>
        <v>0</v>
      </c>
      <c r="E37" s="194"/>
      <c r="F37" s="170">
        <f t="shared" si="3"/>
        <v>0</v>
      </c>
      <c r="G37" s="173" t="str">
        <f>IFERROR(INDEX('[1]Сборник МинЭнерго'!$D$202:$D$204,MATCH(B37,ПИР_ВЛ,0)),"-")</f>
        <v>-</v>
      </c>
    </row>
    <row r="38" spans="1:8" ht="15.75" thickBot="1" x14ac:dyDescent="0.3">
      <c r="A38" s="190" t="s">
        <v>197</v>
      </c>
      <c r="B38" s="191"/>
      <c r="C38" s="179" t="str">
        <f>IFERROR(INDEX('[1]Сборник МинЭнерго'!$B$202:$B$204,MATCH(B38,ПИР_ВЛ,0)),"-")</f>
        <v>-</v>
      </c>
      <c r="D38" s="180">
        <f>IFERROR(INDEX('[1]Сборник МинЭнерго'!$C$202:$C$204,MATCH(B38,ПИР_ВЛ,0)),0)</f>
        <v>0</v>
      </c>
      <c r="E38" s="195"/>
      <c r="F38" s="180">
        <f t="shared" si="3"/>
        <v>0</v>
      </c>
      <c r="G38" s="183" t="str">
        <f>IFERROR(INDEX('[1]Сборник МинЭнерго'!$D$202:$D$204,MATCH(B38,ПИР_ВЛ,0)),"-")</f>
        <v>-</v>
      </c>
    </row>
    <row r="39" spans="1:8" ht="15.75" thickBot="1" x14ac:dyDescent="0.3">
      <c r="A39" s="319" t="s">
        <v>201</v>
      </c>
      <c r="B39" s="320"/>
      <c r="C39" s="332"/>
      <c r="D39" s="332"/>
      <c r="E39" s="332"/>
      <c r="F39" s="196">
        <f ca="1">SUM(F15,F23,F31)</f>
        <v>0</v>
      </c>
      <c r="G39" s="197" t="s">
        <v>181</v>
      </c>
    </row>
    <row r="40" spans="1:8" ht="15.75" thickBot="1" x14ac:dyDescent="0.3">
      <c r="A40" s="333" t="s">
        <v>202</v>
      </c>
      <c r="B40" s="334"/>
      <c r="C40" s="334"/>
      <c r="D40" s="334"/>
      <c r="E40" s="334"/>
      <c r="F40" s="334"/>
      <c r="G40" s="335"/>
    </row>
    <row r="41" spans="1:8" x14ac:dyDescent="0.25">
      <c r="A41" s="160" t="s">
        <v>179</v>
      </c>
      <c r="B41" s="161"/>
      <c r="C41" s="162" t="s">
        <v>203</v>
      </c>
      <c r="D41" s="184"/>
      <c r="E41" s="198"/>
      <c r="F41" s="186">
        <f>SUM(F42:F48)</f>
        <v>0</v>
      </c>
      <c r="G41" s="187" t="s">
        <v>181</v>
      </c>
    </row>
    <row r="42" spans="1:8" x14ac:dyDescent="0.25">
      <c r="A42" s="167" t="s">
        <v>182</v>
      </c>
      <c r="B42" s="168"/>
      <c r="C42" s="169" t="str">
        <f>IFERROR(INDEX('[1]Сборник МинЭнерго'!$B$205:$B$324,MATCH(B42,КЛ,0)),"-")</f>
        <v>-</v>
      </c>
      <c r="D42" s="170">
        <f>IFERROR(INDEX('[1]Сборник МинЭнерго'!$C$205:$C$324,MATCH(B42,КЛ,0)),0)</f>
        <v>0</v>
      </c>
      <c r="E42" s="194"/>
      <c r="F42" s="170">
        <f>D42*E42</f>
        <v>0</v>
      </c>
      <c r="G42" s="173" t="str">
        <f>IFERROR(INDEX('[1]Сборник МинЭнерго'!$D$205:$D$324,MATCH(B42,КЛ,0)),"-")</f>
        <v>-</v>
      </c>
      <c r="H42" s="151" t="str">
        <f>IFERROR(INDEX('[1]Сборник МинЭнерго'!$F$205:$F$324,MATCH(B42,КЛ,0)),"-")</f>
        <v>-</v>
      </c>
    </row>
    <row r="43" spans="1:8" x14ac:dyDescent="0.25">
      <c r="A43" s="167" t="s">
        <v>183</v>
      </c>
      <c r="B43" s="168"/>
      <c r="C43" s="169" t="str">
        <f>IFERROR(INDEX('[1]Сборник МинЭнерго'!$B$205:$B$324,MATCH(B43,КЛ,0)),"-")</f>
        <v>-</v>
      </c>
      <c r="D43" s="170">
        <f>IFERROR(INDEX('[1]Сборник МинЭнерго'!$C$205:$C$324,MATCH(B43,КЛ,0)),0)</f>
        <v>0</v>
      </c>
      <c r="E43" s="194"/>
      <c r="F43" s="170">
        <f t="shared" ref="F43:F48" si="4">D43*E43</f>
        <v>0</v>
      </c>
      <c r="G43" s="173" t="str">
        <f>IFERROR(INDEX('[1]Сборник МинЭнерго'!$D$205:$D$324,MATCH(B43,КЛ,0)),"-")</f>
        <v>-</v>
      </c>
      <c r="H43" s="151" t="str">
        <f>IFERROR(INDEX('[1]Сборник МинЭнерго'!$F$205:$F$324,MATCH(B43,КЛ,0)),"-")</f>
        <v>-</v>
      </c>
    </row>
    <row r="44" spans="1:8" x14ac:dyDescent="0.25">
      <c r="A44" s="167" t="s">
        <v>184</v>
      </c>
      <c r="B44" s="168"/>
      <c r="C44" s="169" t="str">
        <f>IFERROR(INDEX('[1]Сборник МинЭнерго'!$B$205:$B$324,MATCH(B44,КЛ,0)),"-")</f>
        <v>-</v>
      </c>
      <c r="D44" s="170">
        <f>IFERROR(INDEX('[1]Сборник МинЭнерго'!$C$205:$C$324,MATCH(B44,КЛ,0)),0)</f>
        <v>0</v>
      </c>
      <c r="E44" s="194"/>
      <c r="F44" s="170">
        <f t="shared" si="4"/>
        <v>0</v>
      </c>
      <c r="G44" s="173" t="str">
        <f>IFERROR(INDEX('[1]Сборник МинЭнерго'!$D$205:$D$324,MATCH(B44,КЛ,0)),"-")</f>
        <v>-</v>
      </c>
      <c r="H44" s="151" t="str">
        <f>IFERROR(INDEX('[1]Сборник МинЭнерго'!$F$205:$F$324,MATCH(B44,КЛ,0)),"-")</f>
        <v>-</v>
      </c>
    </row>
    <row r="45" spans="1:8" x14ac:dyDescent="0.25">
      <c r="A45" s="167" t="s">
        <v>185</v>
      </c>
      <c r="B45" s="168"/>
      <c r="C45" s="169" t="str">
        <f>IFERROR(INDEX('[1]Сборник МинЭнерго'!$B$205:$B$324,MATCH(B45,КЛ,0)),"-")</f>
        <v>-</v>
      </c>
      <c r="D45" s="170">
        <f>IFERROR(INDEX('[1]Сборник МинЭнерго'!$C$205:$C$324,MATCH(B45,КЛ,0)),0)</f>
        <v>0</v>
      </c>
      <c r="E45" s="194"/>
      <c r="F45" s="170">
        <f t="shared" si="4"/>
        <v>0</v>
      </c>
      <c r="G45" s="173" t="str">
        <f>IFERROR(INDEX('[1]Сборник МинЭнерго'!$D$205:$D$324,MATCH(B45,КЛ,0)),"-")</f>
        <v>-</v>
      </c>
      <c r="H45" s="151" t="str">
        <f>IFERROR(INDEX('[1]Сборник МинЭнерго'!$F$205:$F$324,MATCH(B45,КЛ,0)),"-")</f>
        <v>-</v>
      </c>
    </row>
    <row r="46" spans="1:8" x14ac:dyDescent="0.25">
      <c r="A46" s="167" t="s">
        <v>186</v>
      </c>
      <c r="B46" s="168"/>
      <c r="C46" s="169" t="str">
        <f>IFERROR(INDEX('[1]Сборник МинЭнерго'!$B$205:$B$324,MATCH(B46,КЛ,0)),"-")</f>
        <v>-</v>
      </c>
      <c r="D46" s="170">
        <f>IFERROR(INDEX('[1]Сборник МинЭнерго'!$C$205:$C$324,MATCH(B46,КЛ,0)),0)</f>
        <v>0</v>
      </c>
      <c r="E46" s="194"/>
      <c r="F46" s="170">
        <f t="shared" si="4"/>
        <v>0</v>
      </c>
      <c r="G46" s="173" t="str">
        <f>IFERROR(INDEX('[1]Сборник МинЭнерго'!$D$205:$D$324,MATCH(B46,КЛ,0)),"-")</f>
        <v>-</v>
      </c>
      <c r="H46" s="151" t="str">
        <f>IFERROR(INDEX('[1]Сборник МинЭнерго'!$F$205:$F$324,MATCH(B46,КЛ,0)),"-")</f>
        <v>-</v>
      </c>
    </row>
    <row r="47" spans="1:8" x14ac:dyDescent="0.25">
      <c r="A47" s="167" t="s">
        <v>187</v>
      </c>
      <c r="B47" s="168"/>
      <c r="C47" s="169" t="str">
        <f>IFERROR(INDEX('[1]Сборник МинЭнерго'!$B$205:$B$324,MATCH(B47,КЛ,0)),"-")</f>
        <v>-</v>
      </c>
      <c r="D47" s="170">
        <f>IFERROR(INDEX('[1]Сборник МинЭнерго'!$C$205:$C$324,MATCH(B47,КЛ,0)),0)</f>
        <v>0</v>
      </c>
      <c r="E47" s="194"/>
      <c r="F47" s="170">
        <f t="shared" si="4"/>
        <v>0</v>
      </c>
      <c r="G47" s="173" t="str">
        <f>IFERROR(INDEX('[1]Сборник МинЭнерго'!$D$205:$D$324,MATCH(B47,КЛ,0)),"-")</f>
        <v>-</v>
      </c>
      <c r="H47" s="151" t="str">
        <f>IFERROR(INDEX('[1]Сборник МинЭнерго'!$F$205:$F$324,MATCH(B47,КЛ,0)),"-")</f>
        <v>-</v>
      </c>
    </row>
    <row r="48" spans="1:8" ht="15.75" thickBot="1" x14ac:dyDescent="0.3">
      <c r="A48" s="177" t="s">
        <v>188</v>
      </c>
      <c r="B48" s="178"/>
      <c r="C48" s="179" t="str">
        <f>IFERROR(INDEX('[1]Сборник МинЭнерго'!$B$205:$B$324,MATCH(B48,КЛ,0)),"-")</f>
        <v>-</v>
      </c>
      <c r="D48" s="180">
        <f>IFERROR(INDEX('[1]Сборник МинЭнерго'!$C$205:$C$324,MATCH(B48,КЛ,0)),0)</f>
        <v>0</v>
      </c>
      <c r="E48" s="195"/>
      <c r="F48" s="180">
        <f t="shared" si="4"/>
        <v>0</v>
      </c>
      <c r="G48" s="183" t="str">
        <f>IFERROR(INDEX('[1]Сборник МинЭнерго'!$D$205:$D$324,MATCH(B48,КЛ,0)),"-")</f>
        <v>-</v>
      </c>
      <c r="H48" s="151" t="str">
        <f>IFERROR(INDEX('[1]Сборник МинЭнерго'!$F$205:$F$324,MATCH(B48,КЛ,0)),"-")</f>
        <v>-</v>
      </c>
    </row>
    <row r="49" spans="1:7" x14ac:dyDescent="0.25">
      <c r="A49" s="160" t="s">
        <v>189</v>
      </c>
      <c r="B49" s="161"/>
      <c r="C49" s="162" t="s">
        <v>204</v>
      </c>
      <c r="D49" s="184"/>
      <c r="E49" s="198"/>
      <c r="F49" s="186">
        <f>SUM(F50:F56)</f>
        <v>0</v>
      </c>
      <c r="G49" s="187" t="s">
        <v>181</v>
      </c>
    </row>
    <row r="50" spans="1:7" x14ac:dyDescent="0.25">
      <c r="A50" s="167" t="s">
        <v>191</v>
      </c>
      <c r="B50" s="168"/>
      <c r="C50" s="169" t="str">
        <f>IFERROR(INDEX('[1]Сборник МинЭнерго'!$B$325:$B$330,MATCH(B50,Подготовка,0)),"-")</f>
        <v>-</v>
      </c>
      <c r="D50" s="170">
        <f>IFERROR(INDEX('[1]Сборник МинЭнерго'!$C$325:$C$330,MATCH(B50,Подготовка,0)),0)</f>
        <v>0</v>
      </c>
      <c r="E50" s="194"/>
      <c r="F50" s="170">
        <f>D50*E50</f>
        <v>0</v>
      </c>
      <c r="G50" s="173" t="str">
        <f>IFERROR(INDEX('[1]Сборник МинЭнерго'!$D$325:$D$330,MATCH(B50,Подготовка,0)),"-")</f>
        <v>-</v>
      </c>
    </row>
    <row r="51" spans="1:7" x14ac:dyDescent="0.25">
      <c r="A51" s="167" t="s">
        <v>192</v>
      </c>
      <c r="B51" s="168"/>
      <c r="C51" s="169" t="str">
        <f>IFERROR(INDEX('[1]Сборник МинЭнерго'!$B$325:$B$330,MATCH(B51,Подготовка,0)),"-")</f>
        <v>-</v>
      </c>
      <c r="D51" s="170">
        <f>IFERROR(INDEX('[1]Сборник МинЭнерго'!$C$325:$C$330,MATCH(B51,Подготовка,0)),0)</f>
        <v>0</v>
      </c>
      <c r="E51" s="194"/>
      <c r="F51" s="170">
        <f t="shared" ref="F51:F56" si="5">D51*E51</f>
        <v>0</v>
      </c>
      <c r="G51" s="173" t="str">
        <f>IFERROR(INDEX('[1]Сборник МинЭнерго'!$D$325:$D$330,MATCH(B51,Подготовка,0)),"-")</f>
        <v>-</v>
      </c>
    </row>
    <row r="52" spans="1:7" x14ac:dyDescent="0.25">
      <c r="A52" s="167" t="s">
        <v>193</v>
      </c>
      <c r="B52" s="168"/>
      <c r="C52" s="169" t="str">
        <f>IFERROR(INDEX('[1]Сборник МинЭнерго'!$B$325:$B$330,MATCH(B52,Подготовка,0)),"-")</f>
        <v>-</v>
      </c>
      <c r="D52" s="170">
        <f>IFERROR(INDEX('[1]Сборник МинЭнерго'!$C$325:$C$330,MATCH(B52,Подготовка,0)),0)</f>
        <v>0</v>
      </c>
      <c r="E52" s="194"/>
      <c r="F52" s="170">
        <f t="shared" si="5"/>
        <v>0</v>
      </c>
      <c r="G52" s="173" t="str">
        <f>IFERROR(INDEX('[1]Сборник МинЭнерго'!$D$325:$D$330,MATCH(B52,Подготовка,0)),"-")</f>
        <v>-</v>
      </c>
    </row>
    <row r="53" spans="1:7" x14ac:dyDescent="0.25">
      <c r="A53" s="167" t="s">
        <v>194</v>
      </c>
      <c r="B53" s="168"/>
      <c r="C53" s="169" t="str">
        <f>IFERROR(INDEX('[1]Сборник МинЭнерго'!$B$325:$B$330,MATCH(B53,Подготовка,0)),"-")</f>
        <v>-</v>
      </c>
      <c r="D53" s="170">
        <f>IFERROR(INDEX('[1]Сборник МинЭнерго'!$C$325:$C$330,MATCH(B53,Подготовка,0)),0)</f>
        <v>0</v>
      </c>
      <c r="E53" s="194"/>
      <c r="F53" s="170">
        <f t="shared" si="5"/>
        <v>0</v>
      </c>
      <c r="G53" s="173" t="str">
        <f>IFERROR(INDEX('[1]Сборник МинЭнерго'!$D$325:$D$330,MATCH(B53,Подготовка,0)),"-")</f>
        <v>-</v>
      </c>
    </row>
    <row r="54" spans="1:7" x14ac:dyDescent="0.25">
      <c r="A54" s="167" t="s">
        <v>195</v>
      </c>
      <c r="B54" s="168"/>
      <c r="C54" s="169" t="str">
        <f>IFERROR(INDEX('[1]Сборник МинЭнерго'!$B$325:$B$330,MATCH(B54,Подготовка,0)),"-")</f>
        <v>-</v>
      </c>
      <c r="D54" s="170">
        <f>IFERROR(INDEX('[1]Сборник МинЭнерго'!$C$325:$C$330,MATCH(B54,Подготовка,0)),0)</f>
        <v>0</v>
      </c>
      <c r="E54" s="194"/>
      <c r="F54" s="170">
        <f t="shared" si="5"/>
        <v>0</v>
      </c>
      <c r="G54" s="173" t="str">
        <f>IFERROR(INDEX('[1]Сборник МинЭнерго'!$D$325:$D$330,MATCH(B54,Подготовка,0)),"-")</f>
        <v>-</v>
      </c>
    </row>
    <row r="55" spans="1:7" x14ac:dyDescent="0.25">
      <c r="A55" s="167" t="s">
        <v>196</v>
      </c>
      <c r="B55" s="168"/>
      <c r="C55" s="169" t="str">
        <f>IFERROR(INDEX('[1]Сборник МинЭнерго'!$B$325:$B$330,MATCH(B55,Подготовка,0)),"-")</f>
        <v>-</v>
      </c>
      <c r="D55" s="170">
        <f>IFERROR(INDEX('[1]Сборник МинЭнерго'!$C$325:$C$330,MATCH(B55,Подготовка,0)),0)</f>
        <v>0</v>
      </c>
      <c r="E55" s="194"/>
      <c r="F55" s="170">
        <f t="shared" si="5"/>
        <v>0</v>
      </c>
      <c r="G55" s="173" t="str">
        <f>IFERROR(INDEX('[1]Сборник МинЭнерго'!$D$325:$D$330,MATCH(B55,Подготовка,0)),"-")</f>
        <v>-</v>
      </c>
    </row>
    <row r="56" spans="1:7" ht="15.75" thickBot="1" x14ac:dyDescent="0.3">
      <c r="A56" s="177" t="s">
        <v>197</v>
      </c>
      <c r="B56" s="178"/>
      <c r="C56" s="179" t="str">
        <f>IFERROR(INDEX('[1]Сборник МинЭнерго'!$B$325:$B$330,MATCH(B56,Подготовка,0)),"-")</f>
        <v>-</v>
      </c>
      <c r="D56" s="180">
        <f>IFERROR(INDEX('[1]Сборник МинЭнерго'!$C$325:$C$330,MATCH(B56,Подготовка,0)),0)</f>
        <v>0</v>
      </c>
      <c r="E56" s="195"/>
      <c r="F56" s="180">
        <f t="shared" si="5"/>
        <v>0</v>
      </c>
      <c r="G56" s="183" t="str">
        <f>IFERROR(INDEX('[1]Сборник МинЭнерго'!$D$325:$D$330,MATCH(B56,Подготовка,0)),"-")</f>
        <v>-</v>
      </c>
    </row>
    <row r="57" spans="1:7" x14ac:dyDescent="0.25">
      <c r="A57" s="160" t="s">
        <v>198</v>
      </c>
      <c r="B57" s="161"/>
      <c r="C57" s="162" t="s">
        <v>205</v>
      </c>
      <c r="D57" s="184"/>
      <c r="E57" s="198"/>
      <c r="F57" s="186">
        <f>SUM(F58:F59)</f>
        <v>0</v>
      </c>
      <c r="G57" s="187" t="s">
        <v>181</v>
      </c>
    </row>
    <row r="58" spans="1:7" x14ac:dyDescent="0.25">
      <c r="A58" s="167" t="s">
        <v>206</v>
      </c>
      <c r="B58" s="168"/>
      <c r="C58" s="169" t="str">
        <f>IFERROR(INDEX('[1]Сборник МинЭнерго'!$B$331:$B$332,MATCH(B58,ГНБ,0)),"-")</f>
        <v>-</v>
      </c>
      <c r="D58" s="170">
        <f>IFERROR(INDEX('[1]Сборник МинЭнерго'!$C$331:$C$332,MATCH(B58,ГНБ,0)),0)</f>
        <v>0</v>
      </c>
      <c r="E58" s="194"/>
      <c r="F58" s="170">
        <f>D58*E58</f>
        <v>0</v>
      </c>
      <c r="G58" s="173" t="str">
        <f>IFERROR(INDEX('[1]Сборник МинЭнерго'!$D$331:$D$332,MATCH(B58,ГНБ,0)),"-")</f>
        <v>-</v>
      </c>
    </row>
    <row r="59" spans="1:7" ht="15.75" thickBot="1" x14ac:dyDescent="0.3">
      <c r="A59" s="177" t="s">
        <v>207</v>
      </c>
      <c r="B59" s="178"/>
      <c r="C59" s="179" t="str">
        <f>IFERROR(INDEX('[1]Сборник МинЭнерго'!$B$331:$B$332,MATCH(B59,ГНБ,0)),"-")</f>
        <v>-</v>
      </c>
      <c r="D59" s="180">
        <f>IFERROR(INDEX('[1]Сборник МинЭнерго'!$C$331:$C$332,MATCH(B59,ГНБ,0)),0)</f>
        <v>0</v>
      </c>
      <c r="E59" s="195"/>
      <c r="F59" s="180">
        <f>D59*E59</f>
        <v>0</v>
      </c>
      <c r="G59" s="183" t="str">
        <f>IFERROR(INDEX('[1]Сборник МинЭнерго'!$D$331:$D$332,MATCH(B59,ГНБ,0)),"-")</f>
        <v>-</v>
      </c>
    </row>
    <row r="60" spans="1:7" x14ac:dyDescent="0.25">
      <c r="A60" s="160" t="s">
        <v>208</v>
      </c>
      <c r="B60" s="161"/>
      <c r="C60" s="162" t="s">
        <v>199</v>
      </c>
      <c r="D60" s="184"/>
      <c r="E60" s="198"/>
      <c r="F60" s="186">
        <f>SUM(F61:F62)</f>
        <v>0</v>
      </c>
      <c r="G60" s="187" t="s">
        <v>181</v>
      </c>
    </row>
    <row r="61" spans="1:7" x14ac:dyDescent="0.25">
      <c r="A61" s="167" t="s">
        <v>209</v>
      </c>
      <c r="B61" s="199"/>
      <c r="C61" s="169" t="str">
        <f>IFERROR(INDEX('[1]Сборник МинЭнерго'!$B$333:$B$334,MATCH(B61,ПИР_КЛ,0)),"-")</f>
        <v>-</v>
      </c>
      <c r="D61" s="170">
        <f>IFERROR(INDEX('[1]Сборник МинЭнерго'!$C$333:$C$334,MATCH(B61,ПИР_КЛ,0)),0)</f>
        <v>0</v>
      </c>
      <c r="E61" s="194"/>
      <c r="F61" s="170">
        <f>D61*E61</f>
        <v>0</v>
      </c>
      <c r="G61" s="173" t="str">
        <f>IFERROR(INDEX('[1]Сборник МинЭнерго'!$D$333:$D$334,MATCH(B61,ПИР_КЛ,0)),"-")</f>
        <v>-</v>
      </c>
    </row>
    <row r="62" spans="1:7" ht="15.75" thickBot="1" x14ac:dyDescent="0.3">
      <c r="A62" s="177" t="s">
        <v>210</v>
      </c>
      <c r="B62" s="200"/>
      <c r="C62" s="179" t="str">
        <f>IFERROR(INDEX('[1]Сборник МинЭнерго'!$B$333:$B$334,MATCH(B62,ПИР_КЛ,0)),"-")</f>
        <v>-</v>
      </c>
      <c r="D62" s="180">
        <f>IFERROR(INDEX('[1]Сборник МинЭнерго'!$C$333:$C$334,MATCH(B62,ПИР_КЛ,0)),0)</f>
        <v>0</v>
      </c>
      <c r="E62" s="195"/>
      <c r="F62" s="180">
        <f>D62*E62</f>
        <v>0</v>
      </c>
      <c r="G62" s="183" t="str">
        <f>IFERROR(INDEX('[1]Сборник МинЭнерго'!$D$333:$D$334,MATCH(B62,ПИР_КЛ,0)),"-")</f>
        <v>-</v>
      </c>
    </row>
    <row r="63" spans="1:7" ht="15.75" thickBot="1" x14ac:dyDescent="0.3">
      <c r="A63" s="319" t="s">
        <v>211</v>
      </c>
      <c r="B63" s="320"/>
      <c r="C63" s="332"/>
      <c r="D63" s="332"/>
      <c r="E63" s="332"/>
      <c r="F63" s="196">
        <f>SUM(F41,F49,F57,F60)</f>
        <v>0</v>
      </c>
      <c r="G63" s="197" t="s">
        <v>181</v>
      </c>
    </row>
    <row r="64" spans="1:7" ht="15.75" thickBot="1" x14ac:dyDescent="0.3">
      <c r="A64" s="321" t="s">
        <v>212</v>
      </c>
      <c r="B64" s="322"/>
      <c r="C64" s="322"/>
      <c r="D64" s="322"/>
      <c r="E64" s="322"/>
      <c r="F64" s="322"/>
      <c r="G64" s="323"/>
    </row>
    <row r="65" spans="1:7" x14ac:dyDescent="0.25">
      <c r="A65" s="201" t="s">
        <v>179</v>
      </c>
      <c r="B65" s="161"/>
      <c r="C65" s="202" t="s">
        <v>213</v>
      </c>
      <c r="D65" s="184"/>
      <c r="E65" s="198"/>
      <c r="F65" s="186">
        <f>SUM(F66:F72)</f>
        <v>0</v>
      </c>
      <c r="G65" s="187" t="s">
        <v>181</v>
      </c>
    </row>
    <row r="66" spans="1:7" x14ac:dyDescent="0.25">
      <c r="A66" s="203" t="s">
        <v>182</v>
      </c>
      <c r="B66" s="168"/>
      <c r="C66" s="169" t="str">
        <f>IFERROR(INDEX('[1]Сборник МинЭнерго'!$B$83:$B$109,MATCH(B66,ТП,0)),"-")</f>
        <v>-</v>
      </c>
      <c r="D66" s="170">
        <f>IFERROR(INDEX('[1]Сборник МинЭнерго'!$C$83:$C$109,MATCH(B66,ТП,0)),0)</f>
        <v>0</v>
      </c>
      <c r="E66" s="194"/>
      <c r="F66" s="170">
        <f>D66*E66</f>
        <v>0</v>
      </c>
      <c r="G66" s="173" t="str">
        <f>IFERROR(INDEX('[1]Сборник МинЭнерго'!$D$83:$D$109,MATCH(B66,ТП,0)),"-")</f>
        <v>-</v>
      </c>
    </row>
    <row r="67" spans="1:7" x14ac:dyDescent="0.25">
      <c r="A67" s="203" t="s">
        <v>183</v>
      </c>
      <c r="B67" s="168"/>
      <c r="C67" s="169" t="str">
        <f>IFERROR(INDEX('[1]Сборник МинЭнерго'!$B$83:$B$109,MATCH(B67,ТП,0)),"-")</f>
        <v>-</v>
      </c>
      <c r="D67" s="170">
        <f>IFERROR(INDEX('[1]Сборник МинЭнерго'!$C$83:$C$109,MATCH(B67,ТП,0)),0)</f>
        <v>0</v>
      </c>
      <c r="E67" s="194"/>
      <c r="F67" s="170">
        <f t="shared" ref="F67:F72" si="6">D67*E67</f>
        <v>0</v>
      </c>
      <c r="G67" s="173" t="str">
        <f>IFERROR(INDEX('[1]Сборник МинЭнерго'!$D$83:$D$109,MATCH(B67,ТП,0)),"-")</f>
        <v>-</v>
      </c>
    </row>
    <row r="68" spans="1:7" x14ac:dyDescent="0.25">
      <c r="A68" s="203" t="s">
        <v>184</v>
      </c>
      <c r="B68" s="168"/>
      <c r="C68" s="169" t="str">
        <f>IFERROR(INDEX('[1]Сборник МинЭнерго'!$B$83:$B$109,MATCH(B68,ТП,0)),"-")</f>
        <v>-</v>
      </c>
      <c r="D68" s="170">
        <f>IFERROR(INDEX('[1]Сборник МинЭнерго'!$C$83:$C$109,MATCH(B68,ТП,0)),0)</f>
        <v>0</v>
      </c>
      <c r="E68" s="194"/>
      <c r="F68" s="170">
        <f t="shared" si="6"/>
        <v>0</v>
      </c>
      <c r="G68" s="173" t="str">
        <f>IFERROR(INDEX('[1]Сборник МинЭнерго'!$D$83:$D$109,MATCH(B68,ТП,0)),"-")</f>
        <v>-</v>
      </c>
    </row>
    <row r="69" spans="1:7" x14ac:dyDescent="0.25">
      <c r="A69" s="203" t="s">
        <v>185</v>
      </c>
      <c r="B69" s="168"/>
      <c r="C69" s="169" t="str">
        <f>IFERROR(INDEX('[1]Сборник МинЭнерго'!$B$83:$B$109,MATCH(B69,ТП,0)),"-")</f>
        <v>-</v>
      </c>
      <c r="D69" s="170">
        <f>IFERROR(INDEX('[1]Сборник МинЭнерго'!$C$83:$C$109,MATCH(B69,ТП,0)),0)</f>
        <v>0</v>
      </c>
      <c r="E69" s="194"/>
      <c r="F69" s="170">
        <f t="shared" si="6"/>
        <v>0</v>
      </c>
      <c r="G69" s="173" t="str">
        <f>IFERROR(INDEX('[1]Сборник МинЭнерго'!$D$83:$D$109,MATCH(B69,ТП,0)),"-")</f>
        <v>-</v>
      </c>
    </row>
    <row r="70" spans="1:7" x14ac:dyDescent="0.25">
      <c r="A70" s="203" t="s">
        <v>186</v>
      </c>
      <c r="B70" s="168"/>
      <c r="C70" s="169" t="str">
        <f>IFERROR(INDEX('[1]Сборник МинЭнерго'!$B$83:$B$109,MATCH(B70,ТП,0)),"-")</f>
        <v>-</v>
      </c>
      <c r="D70" s="170">
        <f>IFERROR(INDEX('[1]Сборник МинЭнерго'!$C$83:$C$109,MATCH(B70,ТП,0)),0)</f>
        <v>0</v>
      </c>
      <c r="E70" s="194"/>
      <c r="F70" s="170">
        <f t="shared" si="6"/>
        <v>0</v>
      </c>
      <c r="G70" s="173" t="str">
        <f>IFERROR(INDEX('[1]Сборник МинЭнерго'!$D$83:$D$109,MATCH(B70,ТП,0)),"-")</f>
        <v>-</v>
      </c>
    </row>
    <row r="71" spans="1:7" x14ac:dyDescent="0.25">
      <c r="A71" s="203" t="s">
        <v>187</v>
      </c>
      <c r="B71" s="168"/>
      <c r="C71" s="169" t="str">
        <f>IFERROR(INDEX('[1]Сборник МинЭнерго'!$B$83:$B$109,MATCH(B71,ТП,0)),"-")</f>
        <v>-</v>
      </c>
      <c r="D71" s="170">
        <f>IFERROR(INDEX('[1]Сборник МинЭнерго'!$C$83:$C$109,MATCH(B71,ТП,0)),0)</f>
        <v>0</v>
      </c>
      <c r="E71" s="194"/>
      <c r="F71" s="170">
        <f t="shared" si="6"/>
        <v>0</v>
      </c>
      <c r="G71" s="173" t="str">
        <f>IFERROR(INDEX('[1]Сборник МинЭнерго'!$D$83:$D$109,MATCH(B71,ТП,0)),"-")</f>
        <v>-</v>
      </c>
    </row>
    <row r="72" spans="1:7" x14ac:dyDescent="0.25">
      <c r="A72" s="203" t="s">
        <v>188</v>
      </c>
      <c r="B72" s="168"/>
      <c r="C72" s="169" t="str">
        <f>IFERROR(INDEX('[1]Сборник МинЭнерго'!$B$83:$B$109,MATCH(B72,ТП,0)),"-")</f>
        <v>-</v>
      </c>
      <c r="D72" s="170">
        <f>IFERROR(INDEX('[1]Сборник МинЭнерго'!$C$83:$C$109,MATCH(B72,ТП,0)),0)</f>
        <v>0</v>
      </c>
      <c r="E72" s="194"/>
      <c r="F72" s="170">
        <f t="shared" si="6"/>
        <v>0</v>
      </c>
      <c r="G72" s="173" t="str">
        <f>IFERROR(INDEX('[1]Сборник МинЭнерго'!$D$83:$D$109,MATCH(B72,ТП,0)),"-")</f>
        <v>-</v>
      </c>
    </row>
    <row r="73" spans="1:7" ht="15.75" thickBot="1" x14ac:dyDescent="0.3">
      <c r="A73" s="319" t="s">
        <v>214</v>
      </c>
      <c r="B73" s="320"/>
      <c r="C73" s="320"/>
      <c r="D73" s="320"/>
      <c r="E73" s="320"/>
      <c r="F73" s="204">
        <f>F65</f>
        <v>0</v>
      </c>
      <c r="G73" s="205" t="s">
        <v>181</v>
      </c>
    </row>
    <row r="74" spans="1:7" ht="15.75" thickBot="1" x14ac:dyDescent="0.3">
      <c r="A74" s="321" t="s">
        <v>215</v>
      </c>
      <c r="B74" s="322"/>
      <c r="C74" s="322"/>
      <c r="D74" s="322"/>
      <c r="E74" s="322"/>
      <c r="F74" s="322"/>
      <c r="G74" s="323"/>
    </row>
    <row r="75" spans="1:7" x14ac:dyDescent="0.25">
      <c r="A75" s="206" t="s">
        <v>179</v>
      </c>
      <c r="B75" s="207"/>
      <c r="C75" s="202" t="s">
        <v>216</v>
      </c>
      <c r="D75" s="208"/>
      <c r="E75" s="209"/>
      <c r="F75" s="186">
        <f>SUM(F76:F82)</f>
        <v>0</v>
      </c>
      <c r="G75" s="187" t="s">
        <v>181</v>
      </c>
    </row>
    <row r="76" spans="1:7" x14ac:dyDescent="0.25">
      <c r="A76" s="167" t="s">
        <v>182</v>
      </c>
      <c r="B76" s="245"/>
      <c r="C76" s="169" t="str">
        <f>IFERROR(INDEX('[1]Сборник МинЭнерго'!$B$2:$B$53,MATCH(B76,Элементы_ПС,0)),"-")</f>
        <v>-</v>
      </c>
      <c r="D76" s="170">
        <f>IFERROR(INDEX('[1]Сборник МинЭнерго'!$C$2:$C$53,MATCH(B76,Элементы_ПС,0)),0)</f>
        <v>0</v>
      </c>
      <c r="E76" s="194"/>
      <c r="F76" s="170">
        <f>D76*E76</f>
        <v>0</v>
      </c>
      <c r="G76" s="173" t="str">
        <f>IFERROR(INDEX('[1]Сборник МинЭнерго'!$D$2:$D$53,MATCH(B76,Элементы_ПС,0)),"-")</f>
        <v>-</v>
      </c>
    </row>
    <row r="77" spans="1:7" x14ac:dyDescent="0.25">
      <c r="A77" s="167" t="s">
        <v>183</v>
      </c>
      <c r="B77" s="210"/>
      <c r="C77" s="169" t="str">
        <f>IFERROR(INDEX('[1]Сборник МинЭнерго'!$B$2:$B$53,MATCH(B77,Элементы_ПС,0)),"-")</f>
        <v>-</v>
      </c>
      <c r="D77" s="170">
        <f>IFERROR(INDEX('[1]Сборник МинЭнерго'!$C$2:$C$53,MATCH(B77,Элементы_ПС,0)),0)</f>
        <v>0</v>
      </c>
      <c r="E77" s="194"/>
      <c r="F77" s="170">
        <f t="shared" ref="F77:F82" si="7">D77*E77</f>
        <v>0</v>
      </c>
      <c r="G77" s="173" t="str">
        <f>IFERROR(INDEX('[1]Сборник МинЭнерго'!$D$2:$D$53,MATCH(B77,Элементы_ПС,0)),"-")</f>
        <v>-</v>
      </c>
    </row>
    <row r="78" spans="1:7" x14ac:dyDescent="0.25">
      <c r="A78" s="167" t="s">
        <v>184</v>
      </c>
      <c r="B78" s="210"/>
      <c r="C78" s="169" t="str">
        <f>IFERROR(INDEX('[1]Сборник МинЭнерго'!$B$2:$B$53,MATCH(B78,Элементы_ПС,0)),"-")</f>
        <v>-</v>
      </c>
      <c r="D78" s="170">
        <f>IFERROR(INDEX('[1]Сборник МинЭнерго'!$C$2:$C$53,MATCH(B78,Элементы_ПС,0)),0)</f>
        <v>0</v>
      </c>
      <c r="E78" s="194"/>
      <c r="F78" s="170">
        <f t="shared" si="7"/>
        <v>0</v>
      </c>
      <c r="G78" s="173" t="str">
        <f>IFERROR(INDEX('[1]Сборник МинЭнерго'!$D$2:$D$53,MATCH(B78,Элементы_ПС,0)),"-")</f>
        <v>-</v>
      </c>
    </row>
    <row r="79" spans="1:7" x14ac:dyDescent="0.25">
      <c r="A79" s="167" t="s">
        <v>185</v>
      </c>
      <c r="B79" s="210"/>
      <c r="C79" s="169" t="str">
        <f>IFERROR(INDEX('[1]Сборник МинЭнерго'!$B$2:$B$53,MATCH(B79,Элементы_ПС,0)),"-")</f>
        <v>-</v>
      </c>
      <c r="D79" s="170">
        <f>IFERROR(INDEX('[1]Сборник МинЭнерго'!$C$2:$C$53,MATCH(B79,Элементы_ПС,0)),0)</f>
        <v>0</v>
      </c>
      <c r="E79" s="194"/>
      <c r="F79" s="170">
        <f t="shared" si="7"/>
        <v>0</v>
      </c>
      <c r="G79" s="173" t="str">
        <f>IFERROR(INDEX('[1]Сборник МинЭнерго'!$D$2:$D$53,MATCH(B79,Элементы_ПС,0)),"-")</f>
        <v>-</v>
      </c>
    </row>
    <row r="80" spans="1:7" x14ac:dyDescent="0.25">
      <c r="A80" s="167" t="s">
        <v>186</v>
      </c>
      <c r="B80" s="210"/>
      <c r="C80" s="169" t="str">
        <f>IFERROR(INDEX('[1]Сборник МинЭнерго'!$B$2:$B$53,MATCH(B80,Элементы_ПС,0)),"-")</f>
        <v>-</v>
      </c>
      <c r="D80" s="170">
        <f>IFERROR(INDEX('[1]Сборник МинЭнерго'!$C$2:$C$53,MATCH(B80,Элементы_ПС,0)),0)</f>
        <v>0</v>
      </c>
      <c r="E80" s="194"/>
      <c r="F80" s="170">
        <f t="shared" si="7"/>
        <v>0</v>
      </c>
      <c r="G80" s="173" t="str">
        <f>IFERROR(INDEX('[1]Сборник МинЭнерго'!$D$2:$D$53,MATCH(B80,Элементы_ПС,0)),"-")</f>
        <v>-</v>
      </c>
    </row>
    <row r="81" spans="1:7" x14ac:dyDescent="0.25">
      <c r="A81" s="167" t="s">
        <v>187</v>
      </c>
      <c r="B81" s="210"/>
      <c r="C81" s="169" t="str">
        <f>IFERROR(INDEX('[1]Сборник МинЭнерго'!$B$2:$B$53,MATCH(B81,Элементы_ПС,0)),"-")</f>
        <v>-</v>
      </c>
      <c r="D81" s="170">
        <f>IFERROR(INDEX('[1]Сборник МинЭнерго'!$C$2:$C$53,MATCH(B81,Элементы_ПС,0)),0)</f>
        <v>0</v>
      </c>
      <c r="E81" s="194"/>
      <c r="F81" s="170">
        <f t="shared" si="7"/>
        <v>0</v>
      </c>
      <c r="G81" s="173" t="str">
        <f>IFERROR(INDEX('[1]Сборник МинЭнерго'!$D$2:$D$53,MATCH(B81,Элементы_ПС,0)),"-")</f>
        <v>-</v>
      </c>
    </row>
    <row r="82" spans="1:7" ht="15.75" thickBot="1" x14ac:dyDescent="0.3">
      <c r="A82" s="177" t="s">
        <v>188</v>
      </c>
      <c r="B82" s="211"/>
      <c r="C82" s="179" t="str">
        <f>IFERROR(INDEX('[1]Сборник МинЭнерго'!$B$2:$B$53,MATCH(B82,Элементы_ПС,0)),"-")</f>
        <v>-</v>
      </c>
      <c r="D82" s="180">
        <f>IFERROR(INDEX('[1]Сборник МинЭнерго'!$C$2:$C$53,MATCH(B82,Элементы_ПС,0)),0)</f>
        <v>0</v>
      </c>
      <c r="E82" s="195"/>
      <c r="F82" s="180">
        <f t="shared" si="7"/>
        <v>0</v>
      </c>
      <c r="G82" s="183" t="str">
        <f>IFERROR(INDEX('[1]Сборник МинЭнерго'!$D$2:$D$53,MATCH(B82,Элементы_ПС,0)),"-")</f>
        <v>-</v>
      </c>
    </row>
    <row r="83" spans="1:7" x14ac:dyDescent="0.25">
      <c r="A83" s="160" t="s">
        <v>189</v>
      </c>
      <c r="B83" s="207"/>
      <c r="C83" s="202" t="s">
        <v>217</v>
      </c>
      <c r="D83" s="212"/>
      <c r="E83" s="213"/>
      <c r="F83" s="214">
        <f>F84*F85</f>
        <v>0</v>
      </c>
      <c r="G83" s="187" t="s">
        <v>181</v>
      </c>
    </row>
    <row r="84" spans="1:7" ht="30" x14ac:dyDescent="0.25">
      <c r="A84" s="167" t="s">
        <v>191</v>
      </c>
      <c r="B84" s="215" t="str">
        <f>IF(OR(B9="Комиэнерго",B9="Архэнерго"),'[1]Сборник МинЭнерго'!A54,'[1]Сборник МинЭнерго'!A55)</f>
        <v>Б1-03</v>
      </c>
      <c r="C84" s="169" t="str">
        <f>IFERROR(INDEX('[1]Сборник МинЭнерго'!$B$54:$B$55,MATCH(B84,'[1]Сборник МинЭнерго'!$A$54:$A$55,0)),"-")</f>
        <v>Подготовка и благоустройство территории ПС, СЗФО Республика Коми, Архангельская область, Ненецкий АО</v>
      </c>
      <c r="D84" s="216"/>
      <c r="E84" s="217"/>
      <c r="F84" s="218">
        <f>IFERROR(IF(F85&gt;0,INDEX('[1]Сборник МинЭнерго'!$C$54:$C$55,MATCH(B84,'[1]Сборник МинЭнерго'!$A$54:$A$55,0)),0),0)</f>
        <v>0</v>
      </c>
      <c r="G84" s="173" t="str">
        <f>IFERROR(INDEX('[1]Сборник МинЭнерго'!$D$54:$D$55,MATCH(B84,'[1]Сборник МинЭнерго'!$A$54:$A$55,0)),0)</f>
        <v>тыс. руб.</v>
      </c>
    </row>
    <row r="85" spans="1:7" ht="30" x14ac:dyDescent="0.25">
      <c r="A85" s="167" t="s">
        <v>192</v>
      </c>
      <c r="B85" s="199"/>
      <c r="C85" s="169" t="s">
        <v>218</v>
      </c>
      <c r="D85" s="219"/>
      <c r="E85" s="220"/>
      <c r="F85" s="221">
        <f>SUM(F86:F94)*0.6</f>
        <v>0</v>
      </c>
      <c r="G85" s="173" t="s">
        <v>219</v>
      </c>
    </row>
    <row r="86" spans="1:7" x14ac:dyDescent="0.25">
      <c r="A86" s="167" t="s">
        <v>220</v>
      </c>
      <c r="B86" s="199" t="str">
        <f>IF($B76&lt;&gt;"",IF(INDEX('[1]Сборник МинЭнерго'!$E$2:$E$53,MATCH($B76,Элементы_ПС,0))&lt;&gt;"",INDEX('[1]Сборник МинЭнерго'!$E$2:$E$53,MATCH($B76,Элементы_ПС,0)),""),"")</f>
        <v/>
      </c>
      <c r="C86" s="169" t="str">
        <f>IFERROR(INDEX('[1]Сборник МинЭнерго'!$B$56:$B$70,MATCH(B86,'[1]Сборник МинЭнерго'!$A$56:$A$70,0)),"-")</f>
        <v>-</v>
      </c>
      <c r="D86" s="170">
        <f>IFERROR(INDEX('[1]Сборник МинЭнерго'!$C$56:$C$70,MATCH(B86,'[1]Сборник МинЭнерго'!$A$56:$A$70,0)),0)</f>
        <v>0</v>
      </c>
      <c r="E86" s="170">
        <f>E76</f>
        <v>0</v>
      </c>
      <c r="F86" s="170">
        <f>D86*E86</f>
        <v>0</v>
      </c>
      <c r="G86" s="173" t="str">
        <f>IFERROR(INDEX('[1]Сборник МинЭнерго'!$D$56:$D$70,MATCH(B86,'[1]Сборник МинЭнерго'!$A$56:$A$70,0)),"-")</f>
        <v>-</v>
      </c>
    </row>
    <row r="87" spans="1:7" x14ac:dyDescent="0.25">
      <c r="A87" s="167" t="s">
        <v>221</v>
      </c>
      <c r="B87" s="199" t="str">
        <f>IF($B77&lt;&gt;"",IF(INDEX('[1]Сборник МинЭнерго'!$E$2:$E$53,MATCH($B77,Элементы_ПС,0))&lt;&gt;"",INDEX('[1]Сборник МинЭнерго'!$E$2:$E$53,MATCH($B77,Элементы_ПС,0)),""),"")</f>
        <v/>
      </c>
      <c r="C87" s="169" t="str">
        <f>IFERROR(INDEX('[1]Сборник МинЭнерго'!$B$56:$B$70,MATCH(B87,'[1]Сборник МинЭнерго'!$A$56:$A$70,0)),"-")</f>
        <v>-</v>
      </c>
      <c r="D87" s="170">
        <f>IFERROR(INDEX('[1]Сборник МинЭнерго'!$C$56:$C$70,MATCH(B87,'[1]Сборник МинЭнерго'!$A$56:$A$70,0)),0)</f>
        <v>0</v>
      </c>
      <c r="E87" s="170">
        <f t="shared" ref="E87:E92" si="8">E77</f>
        <v>0</v>
      </c>
      <c r="F87" s="170">
        <f t="shared" ref="F87:F94" si="9">D87*E87</f>
        <v>0</v>
      </c>
      <c r="G87" s="173" t="str">
        <f>IFERROR(INDEX('[1]Сборник МинЭнерго'!$D$56:$D$70,MATCH(B87,'[1]Сборник МинЭнерго'!$A$56:$A$70,0)),"-")</f>
        <v>-</v>
      </c>
    </row>
    <row r="88" spans="1:7" x14ac:dyDescent="0.25">
      <c r="A88" s="167" t="s">
        <v>222</v>
      </c>
      <c r="B88" s="199" t="str">
        <f>IF($B78&lt;&gt;"",IF(INDEX('[1]Сборник МинЭнерго'!$E$2:$E$53,MATCH($B78,Элементы_ПС,0))&lt;&gt;"",INDEX('[1]Сборник МинЭнерго'!$E$2:$E$53,MATCH($B78,Элементы_ПС,0)),""),"")</f>
        <v/>
      </c>
      <c r="C88" s="169" t="str">
        <f>IFERROR(INDEX('[1]Сборник МинЭнерго'!$B$56:$B$70,MATCH(B88,'[1]Сборник МинЭнерго'!$A$56:$A$70,0)),"-")</f>
        <v>-</v>
      </c>
      <c r="D88" s="170">
        <f>IFERROR(INDEX('[1]Сборник МинЭнерго'!$C$56:$C$70,MATCH(B88,'[1]Сборник МинЭнерго'!$A$56:$A$70,0)),0)</f>
        <v>0</v>
      </c>
      <c r="E88" s="170">
        <f t="shared" si="8"/>
        <v>0</v>
      </c>
      <c r="F88" s="170">
        <f t="shared" si="9"/>
        <v>0</v>
      </c>
      <c r="G88" s="173" t="str">
        <f>IFERROR(INDEX('[1]Сборник МинЭнерго'!$D$56:$D$70,MATCH(B88,'[1]Сборник МинЭнерго'!$A$56:$A$70,0)),"-")</f>
        <v>-</v>
      </c>
    </row>
    <row r="89" spans="1:7" x14ac:dyDescent="0.25">
      <c r="A89" s="167" t="s">
        <v>223</v>
      </c>
      <c r="B89" s="199" t="str">
        <f>IF($B79&lt;&gt;"",IF(INDEX('[1]Сборник МинЭнерго'!$E$2:$E$53,MATCH($B79,Элементы_ПС,0))&lt;&gt;"",INDEX('[1]Сборник МинЭнерго'!$E$2:$E$53,MATCH($B79,Элементы_ПС,0)),""),"")</f>
        <v/>
      </c>
      <c r="C89" s="169" t="str">
        <f>IFERROR(INDEX('[1]Сборник МинЭнерго'!$B$56:$B$70,MATCH(B89,'[1]Сборник МинЭнерго'!$A$56:$A$70,0)),"-")</f>
        <v>-</v>
      </c>
      <c r="D89" s="170">
        <f>IFERROR(INDEX('[1]Сборник МинЭнерго'!$C$56:$C$70,MATCH(B89,'[1]Сборник МинЭнерго'!$A$56:$A$70,0)),0)</f>
        <v>0</v>
      </c>
      <c r="E89" s="170">
        <f t="shared" si="8"/>
        <v>0</v>
      </c>
      <c r="F89" s="170">
        <f t="shared" si="9"/>
        <v>0</v>
      </c>
      <c r="G89" s="173" t="str">
        <f>IFERROR(INDEX('[1]Сборник МинЭнерго'!$D$56:$D$70,MATCH(B89,'[1]Сборник МинЭнерго'!$A$56:$A$70,0)),"-")</f>
        <v>-</v>
      </c>
    </row>
    <row r="90" spans="1:7" x14ac:dyDescent="0.25">
      <c r="A90" s="167" t="s">
        <v>224</v>
      </c>
      <c r="B90" s="199" t="str">
        <f>IF($B80&lt;&gt;"",IF(INDEX('[1]Сборник МинЭнерго'!$E$2:$E$53,MATCH($B80,Элементы_ПС,0))&lt;&gt;"",INDEX('[1]Сборник МинЭнерго'!$E$2:$E$53,MATCH($B80,Элементы_ПС,0)),""),"")</f>
        <v/>
      </c>
      <c r="C90" s="169" t="str">
        <f>IFERROR(INDEX('[1]Сборник МинЭнерго'!$B$56:$B$70,MATCH(B90,'[1]Сборник МинЭнерго'!$A$56:$A$70,0)),"-")</f>
        <v>-</v>
      </c>
      <c r="D90" s="170">
        <f>IFERROR(INDEX('[1]Сборник МинЭнерго'!$C$56:$C$70,MATCH(B90,'[1]Сборник МинЭнерго'!$A$56:$A$70,0)),0)</f>
        <v>0</v>
      </c>
      <c r="E90" s="170">
        <f t="shared" si="8"/>
        <v>0</v>
      </c>
      <c r="F90" s="170">
        <f t="shared" si="9"/>
        <v>0</v>
      </c>
      <c r="G90" s="173" t="str">
        <f>IFERROR(INDEX('[1]Сборник МинЭнерго'!$D$56:$D$70,MATCH(B90,'[1]Сборник МинЭнерго'!$A$56:$A$70,0)),"-")</f>
        <v>-</v>
      </c>
    </row>
    <row r="91" spans="1:7" x14ac:dyDescent="0.25">
      <c r="A91" s="167" t="s">
        <v>225</v>
      </c>
      <c r="B91" s="199" t="str">
        <f>IF($B81&lt;&gt;"",IF(INDEX('[1]Сборник МинЭнерго'!$E$2:$E$53,MATCH($B81,Элементы_ПС,0))&lt;&gt;"",INDEX('[1]Сборник МинЭнерго'!$E$2:$E$53,MATCH($B81,Элементы_ПС,0)),""),"")</f>
        <v/>
      </c>
      <c r="C91" s="169" t="str">
        <f>IFERROR(INDEX('[1]Сборник МинЭнерго'!$B$56:$B$70,MATCH(B91,'[1]Сборник МинЭнерго'!$A$56:$A$70,0)),"-")</f>
        <v>-</v>
      </c>
      <c r="D91" s="170">
        <f>IFERROR(INDEX('[1]Сборник МинЭнерго'!$C$56:$C$70,MATCH(B91,'[1]Сборник МинЭнерго'!$A$56:$A$70,0)),0)</f>
        <v>0</v>
      </c>
      <c r="E91" s="170">
        <f t="shared" si="8"/>
        <v>0</v>
      </c>
      <c r="F91" s="170">
        <f t="shared" si="9"/>
        <v>0</v>
      </c>
      <c r="G91" s="173" t="str">
        <f>IFERROR(INDEX('[1]Сборник МинЭнерго'!$D$56:$D$70,MATCH(B91,'[1]Сборник МинЭнерго'!$A$56:$A$70,0)),"-")</f>
        <v>-</v>
      </c>
    </row>
    <row r="92" spans="1:7" x14ac:dyDescent="0.25">
      <c r="A92" s="167" t="s">
        <v>226</v>
      </c>
      <c r="B92" s="199" t="str">
        <f>IF($B82&lt;&gt;"",IF(INDEX('[1]Сборник МинЭнерго'!$E$2:$E$53,MATCH($B82,Элементы_ПС,0))&lt;&gt;"",INDEX('[1]Сборник МинЭнерго'!$E$2:$E$53,MATCH($B82,Элементы_ПС,0)),""),"")</f>
        <v/>
      </c>
      <c r="C92" s="169" t="str">
        <f>IFERROR(INDEX('[1]Сборник МинЭнерго'!$B$56:$B$70,MATCH(B92,'[1]Сборник МинЭнерго'!$A$56:$A$70,0)),"-")</f>
        <v>-</v>
      </c>
      <c r="D92" s="170">
        <f>IFERROR(INDEX('[1]Сборник МинЭнерго'!$C$56:$C$70,MATCH(B92,'[1]Сборник МинЭнерго'!$A$56:$A$70,0)),0)</f>
        <v>0</v>
      </c>
      <c r="E92" s="170">
        <f t="shared" si="8"/>
        <v>0</v>
      </c>
      <c r="F92" s="170">
        <f t="shared" si="9"/>
        <v>0</v>
      </c>
      <c r="G92" s="173" t="str">
        <f>IFERROR(INDEX('[1]Сборник МинЭнерго'!$D$56:$D$70,MATCH(B92,'[1]Сборник МинЭнерго'!$A$56:$A$70,0)),"-")</f>
        <v>-</v>
      </c>
    </row>
    <row r="93" spans="1:7" x14ac:dyDescent="0.25">
      <c r="A93" s="167" t="s">
        <v>227</v>
      </c>
      <c r="B93" s="168"/>
      <c r="C93" s="169" t="str">
        <f>IFERROR(INDEX('[1]Сборник МинЭнерго'!$B$56:$B$70,MATCH(B93,'[1]Сборник МинЭнерго'!$A$56:$A$70,0)),"-")</f>
        <v>-</v>
      </c>
      <c r="D93" s="170">
        <f>IFERROR(INDEX('[1]Сборник МинЭнерго'!$C$56:$C$70,MATCH(B93,'[1]Сборник МинЭнерго'!$A$56:$A$70,0)),0)</f>
        <v>0</v>
      </c>
      <c r="E93" s="194"/>
      <c r="F93" s="170">
        <f t="shared" si="9"/>
        <v>0</v>
      </c>
      <c r="G93" s="173" t="str">
        <f>IFERROR(INDEX('[1]Сборник МинЭнерго'!$D$56:$D$70,MATCH(B93,'[1]Сборник МинЭнерго'!$A$56:$A$70,0)),"-")</f>
        <v>-</v>
      </c>
    </row>
    <row r="94" spans="1:7" ht="15.75" thickBot="1" x14ac:dyDescent="0.3">
      <c r="A94" s="177" t="s">
        <v>228</v>
      </c>
      <c r="B94" s="178"/>
      <c r="C94" s="179" t="str">
        <f>IFERROR(INDEX('[1]Сборник МинЭнерго'!$B$56:$B$70,MATCH(B94,'[1]Сборник МинЭнерго'!$A$56:$A$70,0)),"-")</f>
        <v>-</v>
      </c>
      <c r="D94" s="180">
        <f>IFERROR(INDEX('[1]Сборник МинЭнерго'!$C$56:$C$70,MATCH(B94,'[1]Сборник МинЭнерго'!$A$56:$A$70,0)),0)</f>
        <v>0</v>
      </c>
      <c r="E94" s="195"/>
      <c r="F94" s="180">
        <f t="shared" si="9"/>
        <v>0</v>
      </c>
      <c r="G94" s="183" t="str">
        <f>IFERROR(INDEX('[1]Сборник МинЭнерго'!$D$56:$D$70,MATCH(B94,'[1]Сборник МинЭнерго'!$A$56:$A$70,0)),"-")</f>
        <v>-</v>
      </c>
    </row>
    <row r="95" spans="1:7" ht="30" x14ac:dyDescent="0.25">
      <c r="A95" s="160" t="s">
        <v>198</v>
      </c>
      <c r="B95" s="161"/>
      <c r="C95" s="202" t="s">
        <v>229</v>
      </c>
      <c r="D95" s="222"/>
      <c r="E95" s="223"/>
      <c r="F95" s="186">
        <f>SUM(F96:F97)</f>
        <v>0</v>
      </c>
      <c r="G95" s="187" t="s">
        <v>181</v>
      </c>
    </row>
    <row r="96" spans="1:7" x14ac:dyDescent="0.25">
      <c r="A96" s="167" t="s">
        <v>206</v>
      </c>
      <c r="B96" s="210"/>
      <c r="C96" s="169" t="str">
        <f>IFERROR(INDEX('[1]Сборник МинЭнерго'!$B$71:$B$73,MATCH(B96,'[1]Сборник МинЭнерго'!$A$71:$A$73,0)),"-")</f>
        <v>-</v>
      </c>
      <c r="D96" s="219"/>
      <c r="E96" s="220"/>
      <c r="F96" s="221">
        <f>IFERROR(INDEX('[1]Сборник МинЭнерго'!$C$71:$C$73,MATCH(B96,'[1]Сборник МинЭнерго'!$A$71:$A$73,0)),0)</f>
        <v>0</v>
      </c>
      <c r="G96" s="173" t="str">
        <f>IFERROR(INDEX('[1]Сборник МинЭнерго'!$D$71:$D$73,MATCH(B96,'[1]Сборник МинЭнерго'!$A$71:$A$73,0)),"-")</f>
        <v>-</v>
      </c>
    </row>
    <row r="97" spans="1:7" ht="15.75" thickBot="1" x14ac:dyDescent="0.3">
      <c r="A97" s="177" t="s">
        <v>207</v>
      </c>
      <c r="B97" s="211"/>
      <c r="C97" s="179" t="str">
        <f>IFERROR(INDEX('[1]Сборник МинЭнерго'!$B$74:$B$78,MATCH(B97,'[1]Сборник МинЭнерго'!$A$74:$A$78,0)),"-")</f>
        <v>-</v>
      </c>
      <c r="D97" s="224"/>
      <c r="E97" s="225"/>
      <c r="F97" s="226">
        <f>IFERROR(INDEX('[1]Сборник МинЭнерго'!$C$74:$C$78,MATCH(B97,'[1]Сборник МинЭнерго'!$A$74:$A$78,0)),0)</f>
        <v>0</v>
      </c>
      <c r="G97" s="183" t="str">
        <f>IFERROR(INDEX('[1]Сборник МинЭнерго'!$D$74:$D$78,MATCH(B97,'[1]Сборник МинЭнерго'!$A$74:$A$78,0)),"-")</f>
        <v>-</v>
      </c>
    </row>
    <row r="98" spans="1:7" x14ac:dyDescent="0.25">
      <c r="A98" s="160" t="s">
        <v>208</v>
      </c>
      <c r="B98" s="207"/>
      <c r="C98" s="162" t="s">
        <v>230</v>
      </c>
      <c r="D98" s="222"/>
      <c r="E98" s="223"/>
      <c r="F98" s="186">
        <f>SUM(F99:F105)</f>
        <v>0</v>
      </c>
      <c r="G98" s="187" t="s">
        <v>181</v>
      </c>
    </row>
    <row r="99" spans="1:7" x14ac:dyDescent="0.25">
      <c r="A99" s="167" t="s">
        <v>209</v>
      </c>
      <c r="B99" s="215" t="str">
        <f>IF(AND($B76&lt;&gt;"",$B$10="Реконструкция"),IF(INDEX('[1]Сборник МинЭнерго'!$F$2:$F$53,MATCH($B76,Элементы_ПС,0))&lt;&gt;"",INDEX('[1]Сборник МинЭнерго'!$F$2:$F$53,MATCH($B76,Элементы_ПС,0)),""),"")</f>
        <v/>
      </c>
      <c r="C99" s="169" t="str">
        <f>IFERROR(INDEX('[1]Сборник МинЭнерго'!$B$79:$B$82,MATCH(B99,'[1]Сборник МинЭнерго'!$A$79:$A$82,0)),"-")</f>
        <v>-</v>
      </c>
      <c r="D99" s="170">
        <f>IFERROR(INDEX('[1]Сборник МинЭнерго'!$C$79:$C$82,MATCH(B99,'[1]Сборник МинЭнерго'!$A$79:$A$82,0)),0)</f>
        <v>0</v>
      </c>
      <c r="E99" s="170">
        <f>E76</f>
        <v>0</v>
      </c>
      <c r="F99" s="170">
        <f>D99*E99</f>
        <v>0</v>
      </c>
      <c r="G99" s="173" t="str">
        <f>IFERROR(INDEX('[1]Сборник МинЭнерго'!$D$79:$D$82,MATCH(B99,'[1]Сборник МинЭнерго'!$A$79:$A$82,0)),"-")</f>
        <v>-</v>
      </c>
    </row>
    <row r="100" spans="1:7" x14ac:dyDescent="0.25">
      <c r="A100" s="167" t="s">
        <v>210</v>
      </c>
      <c r="B100" s="215" t="str">
        <f>IF(AND($B77&lt;&gt;"",$B$10="Реконструкция"),IF(INDEX('[1]Сборник МинЭнерго'!$F$2:$F$53,MATCH($B77,Элементы_ПС,0))&lt;&gt;"",INDEX('[1]Сборник МинЭнерго'!$F$2:$F$53,MATCH($B77,Элементы_ПС,0)),""),"")</f>
        <v/>
      </c>
      <c r="C100" s="169" t="str">
        <f>IFERROR(INDEX('[1]Сборник МинЭнерго'!$B$79:$B$82,MATCH(B100,'[1]Сборник МинЭнерго'!$A$79:$A$82,0)),"-")</f>
        <v>-</v>
      </c>
      <c r="D100" s="170">
        <f>IFERROR(INDEX('[1]Сборник МинЭнерго'!$C$79:$C$82,MATCH(B100,'[1]Сборник МинЭнерго'!$A$79:$A$82,0)),0)</f>
        <v>0</v>
      </c>
      <c r="E100" s="170">
        <f t="shared" ref="E100:E105" si="10">E77</f>
        <v>0</v>
      </c>
      <c r="F100" s="170">
        <f t="shared" ref="F100:F105" si="11">D100*E100</f>
        <v>0</v>
      </c>
      <c r="G100" s="173" t="str">
        <f>IFERROR(INDEX('[1]Сборник МинЭнерго'!$D$79:$D$82,MATCH(B100,'[1]Сборник МинЭнерго'!$A$79:$A$82,0)),"-")</f>
        <v>-</v>
      </c>
    </row>
    <row r="101" spans="1:7" x14ac:dyDescent="0.25">
      <c r="A101" s="167" t="s">
        <v>231</v>
      </c>
      <c r="B101" s="215" t="str">
        <f>IF(AND($B78&lt;&gt;"",$B$10="Реконструкция"),IF(INDEX('[1]Сборник МинЭнерго'!$F$2:$F$53,MATCH($B78,Элементы_ПС,0))&lt;&gt;"",INDEX('[1]Сборник МинЭнерго'!$F$2:$F$53,MATCH($B78,Элементы_ПС,0)),""),"")</f>
        <v/>
      </c>
      <c r="C101" s="169" t="str">
        <f>IFERROR(INDEX('[1]Сборник МинЭнерго'!$B$79:$B$82,MATCH(B101,'[1]Сборник МинЭнерго'!$A$79:$A$82,0)),"-")</f>
        <v>-</v>
      </c>
      <c r="D101" s="170">
        <f>IFERROR(INDEX('[1]Сборник МинЭнерго'!$C$79:$C$82,MATCH(B101,'[1]Сборник МинЭнерго'!$A$79:$A$82,0)),0)</f>
        <v>0</v>
      </c>
      <c r="E101" s="170">
        <f t="shared" si="10"/>
        <v>0</v>
      </c>
      <c r="F101" s="170">
        <f t="shared" si="11"/>
        <v>0</v>
      </c>
      <c r="G101" s="173" t="str">
        <f>IFERROR(INDEX('[1]Сборник МинЭнерго'!$D$79:$D$82,MATCH(B101,'[1]Сборник МинЭнерго'!$A$79:$A$82,0)),"-")</f>
        <v>-</v>
      </c>
    </row>
    <row r="102" spans="1:7" x14ac:dyDescent="0.25">
      <c r="A102" s="167" t="s">
        <v>232</v>
      </c>
      <c r="B102" s="215" t="str">
        <f>IF(AND($B79&lt;&gt;"",$B$10="Реконструкция"),IF(INDEX('[1]Сборник МинЭнерго'!$F$2:$F$53,MATCH($B79,Элементы_ПС,0))&lt;&gt;"",INDEX('[1]Сборник МинЭнерго'!$F$2:$F$53,MATCH($B79,Элементы_ПС,0)),""),"")</f>
        <v/>
      </c>
      <c r="C102" s="169" t="str">
        <f>IFERROR(INDEX('[1]Сборник МинЭнерго'!$B$79:$B$82,MATCH(B102,'[1]Сборник МинЭнерго'!$A$79:$A$82,0)),"-")</f>
        <v>-</v>
      </c>
      <c r="D102" s="170">
        <f>IFERROR(INDEX('[1]Сборник МинЭнерго'!$C$79:$C$82,MATCH(B102,'[1]Сборник МинЭнерго'!$A$79:$A$82,0)),0)</f>
        <v>0</v>
      </c>
      <c r="E102" s="170">
        <f t="shared" si="10"/>
        <v>0</v>
      </c>
      <c r="F102" s="170">
        <f t="shared" si="11"/>
        <v>0</v>
      </c>
      <c r="G102" s="173" t="str">
        <f>IFERROR(INDEX('[1]Сборник МинЭнерго'!$D$79:$D$82,MATCH(B102,'[1]Сборник МинЭнерго'!$A$79:$A$82,0)),"-")</f>
        <v>-</v>
      </c>
    </row>
    <row r="103" spans="1:7" x14ac:dyDescent="0.25">
      <c r="A103" s="167" t="s">
        <v>233</v>
      </c>
      <c r="B103" s="215" t="str">
        <f>IF(AND($B80&lt;&gt;"",$B$10="Реконструкция"),IF(INDEX('[1]Сборник МинЭнерго'!$F$2:$F$53,MATCH($B80,Элементы_ПС,0))&lt;&gt;"",INDEX('[1]Сборник МинЭнерго'!$F$2:$F$53,MATCH($B80,Элементы_ПС,0)),""),"")</f>
        <v/>
      </c>
      <c r="C103" s="169" t="str">
        <f>IFERROR(INDEX('[1]Сборник МинЭнерго'!$B$79:$B$82,MATCH(B103,'[1]Сборник МинЭнерго'!$A$79:$A$82,0)),"-")</f>
        <v>-</v>
      </c>
      <c r="D103" s="170">
        <f>IFERROR(INDEX('[1]Сборник МинЭнерго'!$C$79:$C$82,MATCH(B103,'[1]Сборник МинЭнерго'!$A$79:$A$82,0)),0)</f>
        <v>0</v>
      </c>
      <c r="E103" s="170">
        <f t="shared" si="10"/>
        <v>0</v>
      </c>
      <c r="F103" s="170">
        <f t="shared" si="11"/>
        <v>0</v>
      </c>
      <c r="G103" s="173" t="str">
        <f>IFERROR(INDEX('[1]Сборник МинЭнерго'!$D$79:$D$82,MATCH(B103,'[1]Сборник МинЭнерго'!$A$79:$A$82,0)),"-")</f>
        <v>-</v>
      </c>
    </row>
    <row r="104" spans="1:7" x14ac:dyDescent="0.25">
      <c r="A104" s="167" t="s">
        <v>234</v>
      </c>
      <c r="B104" s="215" t="str">
        <f>IF(AND($B81&lt;&gt;"",$B$10="Реконструкция"),IF(INDEX('[1]Сборник МинЭнерго'!$F$2:$F$53,MATCH($B81,Элементы_ПС,0))&lt;&gt;"",INDEX('[1]Сборник МинЭнерго'!$F$2:$F$53,MATCH($B81,Элементы_ПС,0)),""),"")</f>
        <v/>
      </c>
      <c r="C104" s="169" t="str">
        <f>IFERROR(INDEX('[1]Сборник МинЭнерго'!$B$79:$B$82,MATCH(B104,'[1]Сборник МинЭнерго'!$A$79:$A$82,0)),"-")</f>
        <v>-</v>
      </c>
      <c r="D104" s="170">
        <f>IFERROR(INDEX('[1]Сборник МинЭнерго'!$C$79:$C$82,MATCH(B104,'[1]Сборник МинЭнерго'!$A$79:$A$82,0)),0)</f>
        <v>0</v>
      </c>
      <c r="E104" s="170">
        <f t="shared" si="10"/>
        <v>0</v>
      </c>
      <c r="F104" s="170">
        <f t="shared" si="11"/>
        <v>0</v>
      </c>
      <c r="G104" s="173" t="str">
        <f>IFERROR(INDEX('[1]Сборник МинЭнерго'!$D$79:$D$82,MATCH(B104,'[1]Сборник МинЭнерго'!$A$79:$A$82,0)),"-")</f>
        <v>-</v>
      </c>
    </row>
    <row r="105" spans="1:7" ht="35.25" customHeight="1" thickBot="1" x14ac:dyDescent="0.3">
      <c r="A105" s="177" t="s">
        <v>235</v>
      </c>
      <c r="B105" s="227" t="str">
        <f>IF(AND($B82&lt;&gt;"",$B$10="Реконструкция"),IF(INDEX('[1]Сборник МинЭнерго'!$F$2:$F$53,MATCH($B82,Элементы_ПС,0))&lt;&gt;"",INDEX('[1]Сборник МинЭнерго'!$F$2:$F$53,MATCH($B82,Элементы_ПС,0)),""),"")</f>
        <v/>
      </c>
      <c r="C105" s="179" t="str">
        <f>IFERROR(INDEX('[1]Сборник МинЭнерго'!$B$79:$B$82,MATCH(B105,'[1]Сборник МинЭнерго'!$A$79:$A$82,0)),"-")</f>
        <v>-</v>
      </c>
      <c r="D105" s="180">
        <f>IFERROR(INDEX('[1]Сборник МинЭнерго'!$C$79:$C$82,MATCH(B105,'[1]Сборник МинЭнерго'!$A$79:$A$82,0)),0)</f>
        <v>0</v>
      </c>
      <c r="E105" s="180">
        <f t="shared" si="10"/>
        <v>0</v>
      </c>
      <c r="F105" s="180">
        <f t="shared" si="11"/>
        <v>0</v>
      </c>
      <c r="G105" s="183" t="str">
        <f>IFERROR(INDEX('[1]Сборник МинЭнерго'!$D$79:$D$82,MATCH(B105,'[1]Сборник МинЭнерго'!$A$79:$A$82,0)),"-")</f>
        <v>-</v>
      </c>
    </row>
    <row r="106" spans="1:7" ht="15.75" thickBot="1" x14ac:dyDescent="0.3">
      <c r="A106" s="324" t="s">
        <v>236</v>
      </c>
      <c r="B106" s="325"/>
      <c r="C106" s="325"/>
      <c r="D106" s="325"/>
      <c r="E106" s="325"/>
      <c r="F106" s="228">
        <f>SUM(F75,F83,F95,F98)</f>
        <v>0</v>
      </c>
      <c r="G106" s="229" t="s">
        <v>181</v>
      </c>
    </row>
    <row r="107" spans="1:7" ht="15.75" thickBot="1" x14ac:dyDescent="0.3">
      <c r="A107" s="324" t="s">
        <v>237</v>
      </c>
      <c r="B107" s="325"/>
      <c r="C107" s="325"/>
      <c r="D107" s="325"/>
      <c r="E107" s="325"/>
      <c r="F107" s="228">
        <f ca="1">SUM(F39,F63,F73,F106)</f>
        <v>0</v>
      </c>
      <c r="G107" s="229" t="s">
        <v>181</v>
      </c>
    </row>
    <row r="108" spans="1:7" ht="15.75" thickBot="1" x14ac:dyDescent="0.3">
      <c r="A108" s="326" t="str">
        <f>CONCATENATE("Индекс-дефлятор Минэкономразвития по строке ''Капвложения'' к ",C11," году")</f>
        <v>Индекс-дефлятор Минэкономразвития по строке ''Капвложения'' к 2016 году</v>
      </c>
      <c r="B108" s="327"/>
      <c r="C108" s="327"/>
      <c r="D108" s="327"/>
      <c r="E108" s="327"/>
      <c r="F108" s="230">
        <f>INDEX([1]Справочник!F2:F8,MATCH(УНЦ!C11,Год,0))</f>
        <v>1.07</v>
      </c>
      <c r="G108" s="231"/>
    </row>
    <row r="109" spans="1:7" ht="15.75" thickBot="1" x14ac:dyDescent="0.3">
      <c r="A109" s="317" t="str">
        <f>CONCATENATE("Полная стоимость инвестпроекта в прогнозных  ценах ",C11," года без НДС")</f>
        <v>Полная стоимость инвестпроекта в прогнозных  ценах 2016 года без НДС</v>
      </c>
      <c r="B109" s="318"/>
      <c r="C109" s="318"/>
      <c r="D109" s="318"/>
      <c r="E109" s="318"/>
      <c r="F109" s="228">
        <f ca="1">ROUND(F107*F108,5)</f>
        <v>0</v>
      </c>
      <c r="G109" s="232" t="s">
        <v>181</v>
      </c>
    </row>
    <row r="110" spans="1:7" ht="15.75" thickBot="1" x14ac:dyDescent="0.3">
      <c r="A110" s="317" t="s">
        <v>238</v>
      </c>
      <c r="B110" s="318"/>
      <c r="C110" s="318"/>
      <c r="D110" s="318"/>
      <c r="E110" s="318"/>
      <c r="F110" s="228">
        <f ca="1">ROUND(F109*0.18,5)</f>
        <v>0</v>
      </c>
      <c r="G110" s="232" t="s">
        <v>181</v>
      </c>
    </row>
    <row r="111" spans="1:7" ht="15.75" thickBot="1" x14ac:dyDescent="0.3">
      <c r="A111" s="317" t="str">
        <f>CONCATENATE("Итого полная стоимость инвестпроекта в прогнозных  ценах ",C11," года с НДС ( в прогнозных ценах , тыс. руб. с НДС )")</f>
        <v>Итого полная стоимость инвестпроекта в прогнозных  ценах 2016 года с НДС ( в прогнозных ценах , тыс. руб. с НДС )</v>
      </c>
      <c r="B111" s="318"/>
      <c r="C111" s="318"/>
      <c r="D111" s="318"/>
      <c r="E111" s="318"/>
      <c r="F111" s="228">
        <f ca="1">ROUND(SUM(F109:F110),5)</f>
        <v>0</v>
      </c>
      <c r="G111" s="232" t="s">
        <v>181</v>
      </c>
    </row>
    <row r="112" spans="1:7" x14ac:dyDescent="0.25">
      <c r="A112" s="148"/>
      <c r="B112" s="148"/>
      <c r="C112" s="148"/>
      <c r="D112" s="148"/>
      <c r="E112" s="148"/>
      <c r="F112" s="148"/>
      <c r="G112" s="148"/>
    </row>
    <row r="113" spans="1:7" x14ac:dyDescent="0.25">
      <c r="A113" s="148"/>
      <c r="B113" s="233" t="s">
        <v>239</v>
      </c>
      <c r="C113" s="243" t="s">
        <v>290</v>
      </c>
      <c r="D113" s="234"/>
      <c r="E113" s="234"/>
      <c r="F113" s="234"/>
      <c r="G113" s="148"/>
    </row>
    <row r="114" spans="1:7" x14ac:dyDescent="0.25">
      <c r="A114" s="148"/>
      <c r="B114" s="150"/>
      <c r="C114" s="150"/>
      <c r="D114" s="150"/>
      <c r="E114" s="150"/>
      <c r="F114" s="150"/>
      <c r="G114" s="148"/>
    </row>
    <row r="115" spans="1:7" x14ac:dyDescent="0.25">
      <c r="A115" s="148"/>
      <c r="B115" s="150"/>
      <c r="C115" s="150"/>
      <c r="D115" s="150"/>
      <c r="E115" s="150"/>
      <c r="F115" s="150"/>
      <c r="G115" s="148"/>
    </row>
    <row r="116" spans="1:7" x14ac:dyDescent="0.25">
      <c r="A116" s="148"/>
      <c r="B116" s="233" t="s">
        <v>240</v>
      </c>
      <c r="C116" s="235" t="s">
        <v>291</v>
      </c>
      <c r="D116" s="233"/>
      <c r="E116" s="233"/>
      <c r="F116" s="236"/>
      <c r="G116" s="148"/>
    </row>
  </sheetData>
  <sheetProtection formatCells="0" formatColumns="0" formatRows="0"/>
  <mergeCells count="20">
    <mergeCell ref="A64:G64"/>
    <mergeCell ref="F1:G1"/>
    <mergeCell ref="D2:G2"/>
    <mergeCell ref="D3:G3"/>
    <mergeCell ref="F4:G4"/>
    <mergeCell ref="A5:G5"/>
    <mergeCell ref="C7:G7"/>
    <mergeCell ref="J12:K12"/>
    <mergeCell ref="A14:G14"/>
    <mergeCell ref="A39:E39"/>
    <mergeCell ref="A40:G40"/>
    <mergeCell ref="A63:E63"/>
    <mergeCell ref="A110:E110"/>
    <mergeCell ref="A111:E111"/>
    <mergeCell ref="A73:E73"/>
    <mergeCell ref="A74:G74"/>
    <mergeCell ref="A106:E106"/>
    <mergeCell ref="A107:E107"/>
    <mergeCell ref="A108:E108"/>
    <mergeCell ref="A109:E109"/>
  </mergeCells>
  <conditionalFormatting sqref="C11">
    <cfRule type="expression" dxfId="25" priority="26">
      <formula>$C$11=""</formula>
    </cfRule>
  </conditionalFormatting>
  <conditionalFormatting sqref="B9">
    <cfRule type="expression" dxfId="24" priority="25">
      <formula>$B$9=""</formula>
    </cfRule>
  </conditionalFormatting>
  <conditionalFormatting sqref="B10">
    <cfRule type="expression" dxfId="23" priority="24">
      <formula>$B$10=""</formula>
    </cfRule>
  </conditionalFormatting>
  <conditionalFormatting sqref="C6">
    <cfRule type="expression" dxfId="22" priority="23">
      <formula>$C$6=""</formula>
    </cfRule>
  </conditionalFormatting>
  <conditionalFormatting sqref="C7:G7">
    <cfRule type="expression" dxfId="21" priority="22">
      <formula>$C$7=""</formula>
    </cfRule>
  </conditionalFormatting>
  <conditionalFormatting sqref="E17:E22">
    <cfRule type="expression" dxfId="20" priority="21">
      <formula>$E17=""</formula>
    </cfRule>
  </conditionalFormatting>
  <conditionalFormatting sqref="B16:B22">
    <cfRule type="expression" dxfId="19" priority="20">
      <formula>$B16=""</formula>
    </cfRule>
  </conditionalFormatting>
  <conditionalFormatting sqref="B24:B30">
    <cfRule type="expression" dxfId="18" priority="19">
      <formula>$B24=""</formula>
    </cfRule>
  </conditionalFormatting>
  <conditionalFormatting sqref="E25:E30">
    <cfRule type="expression" dxfId="17" priority="18">
      <formula>$E25=""</formula>
    </cfRule>
  </conditionalFormatting>
  <conditionalFormatting sqref="B36:B38">
    <cfRule type="expression" dxfId="16" priority="17">
      <formula>$B36=""</formula>
    </cfRule>
  </conditionalFormatting>
  <conditionalFormatting sqref="E36:E38">
    <cfRule type="expression" dxfId="15" priority="16">
      <formula>$E36=""</formula>
    </cfRule>
  </conditionalFormatting>
  <conditionalFormatting sqref="B42:B48">
    <cfRule type="expression" dxfId="14" priority="15">
      <formula>$B42=""</formula>
    </cfRule>
  </conditionalFormatting>
  <conditionalFormatting sqref="E42:E48">
    <cfRule type="expression" dxfId="13" priority="14">
      <formula>$E42=""</formula>
    </cfRule>
  </conditionalFormatting>
  <conditionalFormatting sqref="B50:B56">
    <cfRule type="expression" dxfId="12" priority="13">
      <formula>$B50=""</formula>
    </cfRule>
  </conditionalFormatting>
  <conditionalFormatting sqref="E50:E56">
    <cfRule type="expression" dxfId="11" priority="12">
      <formula>$E50=""</formula>
    </cfRule>
  </conditionalFormatting>
  <conditionalFormatting sqref="B58:B59">
    <cfRule type="expression" dxfId="10" priority="11">
      <formula>$B58=""</formula>
    </cfRule>
  </conditionalFormatting>
  <conditionalFormatting sqref="E58:E59">
    <cfRule type="expression" dxfId="9" priority="10">
      <formula>$E58=""</formula>
    </cfRule>
  </conditionalFormatting>
  <conditionalFormatting sqref="E61:E62">
    <cfRule type="expression" dxfId="8" priority="9">
      <formula>$E61=""</formula>
    </cfRule>
  </conditionalFormatting>
  <conditionalFormatting sqref="B66:B72">
    <cfRule type="expression" dxfId="7" priority="8">
      <formula>$B66=""</formula>
    </cfRule>
  </conditionalFormatting>
  <conditionalFormatting sqref="E66:E72">
    <cfRule type="expression" dxfId="6" priority="7">
      <formula>$E66=""</formula>
    </cfRule>
  </conditionalFormatting>
  <conditionalFormatting sqref="B76:B82">
    <cfRule type="expression" dxfId="5" priority="6">
      <formula>$B76=""</formula>
    </cfRule>
  </conditionalFormatting>
  <conditionalFormatting sqref="E76:E82">
    <cfRule type="expression" dxfId="4" priority="5">
      <formula>$E76=""</formula>
    </cfRule>
  </conditionalFormatting>
  <conditionalFormatting sqref="B93:B94">
    <cfRule type="expression" dxfId="3" priority="4">
      <formula>$B93=""</formula>
    </cfRule>
  </conditionalFormatting>
  <conditionalFormatting sqref="E93:E94">
    <cfRule type="expression" dxfId="2" priority="3">
      <formula>$E93=""</formula>
    </cfRule>
  </conditionalFormatting>
  <conditionalFormatting sqref="B96:B97">
    <cfRule type="expression" dxfId="1" priority="2">
      <formula>$B96=""</formula>
    </cfRule>
  </conditionalFormatting>
  <conditionalFormatting sqref="E24 E16">
    <cfRule type="cellIs" dxfId="0" priority="1" operator="equal">
      <formula>0</formula>
    </cfRule>
  </conditionalFormatting>
  <dataValidations count="16">
    <dataValidation type="list" allowBlank="1" showInputMessage="1" showErrorMessage="1" sqref="C11">
      <formula1>Год</formula1>
    </dataValidation>
    <dataValidation type="list" allowBlank="1" showInputMessage="1" showErrorMessage="1" sqref="B61:B62">
      <formula1>ПИР_КЛ</formula1>
    </dataValidation>
    <dataValidation type="list" allowBlank="1" showInputMessage="1" showErrorMessage="1" sqref="B58:B59">
      <formula1>ГНБ</formula1>
    </dataValidation>
    <dataValidation type="list" allowBlank="1" showInputMessage="1" showErrorMessage="1" sqref="B50:B56">
      <formula1>Подготовка</formula1>
    </dataValidation>
    <dataValidation type="list" allowBlank="1" showInputMessage="1" showErrorMessage="1" sqref="B42:B48">
      <formula1>КЛ</formula1>
    </dataValidation>
    <dataValidation type="list" allowBlank="1" showInputMessage="1" showErrorMessage="1" sqref="B36:B38">
      <formula1>ПИР_ВЛ</formula1>
    </dataValidation>
    <dataValidation type="list" allowBlank="1" showInputMessage="1" showErrorMessage="1" sqref="B24:B30">
      <formula1>Демонтаж_ВЛ</formula1>
    </dataValidation>
    <dataValidation type="list" allowBlank="1" showInputMessage="1" showErrorMessage="1" sqref="B16:B22">
      <formula1>IF($B$9="Архэнерго",ВЛ_Арх,IF($B$9="Вологдаэнерго",ВЛ_Вол,IF($B$9="Карелэнерго",ВЛ_Кар,IF($B$9="Колэнерго",ВЛ_Кол,IF($B$9="Комиэнерго",ВЛ_Ком,IF($B$9="Новгородэнерго",ВЛ_Нов,IF($B$9="Псковэнерго",ВЛ_Пск)))))))</formula1>
    </dataValidation>
    <dataValidation type="list" allowBlank="1" showInputMessage="1" showErrorMessage="1" sqref="B66:B72">
      <formula1>ТП</formula1>
    </dataValidation>
    <dataValidation type="list" allowBlank="1" showInputMessage="1" showErrorMessage="1" sqref="B97">
      <formula1>IF($B$10="Строительство",П1,)</formula1>
    </dataValidation>
    <dataValidation type="list" allowBlank="1" showInputMessage="1" showErrorMessage="1" sqref="B96">
      <formula1>IF($B$10="Строительство",Постоянная,)</formula1>
    </dataValidation>
    <dataValidation type="list" allowBlank="1" showInputMessage="1" showErrorMessage="1" sqref="B10:B11">
      <formula1>Вид_работ</formula1>
    </dataValidation>
    <dataValidation type="list" allowBlank="1" showInputMessage="1" showErrorMessage="1" sqref="B9">
      <formula1>Филиал</formula1>
    </dataValidation>
    <dataValidation type="list" allowBlank="1" showInputMessage="1" showErrorMessage="1" sqref="B94">
      <formula1>Прочее</formula1>
    </dataValidation>
    <dataValidation type="list" allowBlank="1" showInputMessage="1" showErrorMessage="1" sqref="B93">
      <formula1>ОПУ</formula1>
    </dataValidation>
    <dataValidation type="list" allowBlank="1" showInputMessage="1" showErrorMessage="1" sqref="B76:B82">
      <formula1>Элементы_ПС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2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Button 1">
              <controlPr defaultSize="0" print="0" autoFill="0" autoPict="0" macro="[1]!Расчет_стоимости_Кнопка1_Щелчок">
                <anchor moveWithCells="1">
                  <from>
                    <xdr:col>12</xdr:col>
                    <xdr:colOff>9525</xdr:colOff>
                    <xdr:row>1</xdr:row>
                    <xdr:rowOff>9525</xdr:rowOff>
                  </from>
                  <to>
                    <xdr:col>14</xdr:col>
                    <xdr:colOff>9525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Button 2">
              <controlPr defaultSize="0" print="0" autoFill="0" autoPict="0" macro="[1]!Расчет_стоимости_Кнопка2_Щелчок">
                <anchor moveWithCells="1">
                  <from>
                    <xdr:col>12</xdr:col>
                    <xdr:colOff>9525</xdr:colOff>
                    <xdr:row>4</xdr:row>
                    <xdr:rowOff>9525</xdr:rowOff>
                  </from>
                  <to>
                    <xdr:col>14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УНЦ</vt:lpstr>
      <vt:lpstr>Лист1</vt:lpstr>
      <vt:lpstr>Лист2</vt:lpstr>
      <vt:lpstr>Лист3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УНЦ!Область_печати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Пуртова Елена Васильевна</cp:lastModifiedBy>
  <cp:lastPrinted>2016-08-24T05:51:34Z</cp:lastPrinted>
  <dcterms:created xsi:type="dcterms:W3CDTF">2009-07-27T10:10:26Z</dcterms:created>
  <dcterms:modified xsi:type="dcterms:W3CDTF">2019-02-22T08:26:52Z</dcterms:modified>
</cp:coreProperties>
</file>